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85" windowHeight="5460" tabRatio="848" activeTab="2"/>
  </bookViews>
  <sheets>
    <sheet name="Cash Flow projections" sheetId="1" r:id="rId1"/>
    <sheet name="Loan Amortization Schedule" sheetId="2" r:id="rId2"/>
    <sheet name="Income Statement" sheetId="3" r:id="rId3"/>
    <sheet name="Balance Sheet (Optional)" sheetId="4" state="hidden" r:id="rId4"/>
    <sheet name="Owner's Equity (Optional) " sheetId="5" state="hidden" r:id="rId5"/>
    <sheet name="Depreciation Schedule " sheetId="6" state="hidden" r:id="rId6"/>
  </sheets>
  <externalReferences>
    <externalReference r:id="rId9"/>
  </externalReferences>
  <definedNames>
    <definedName name="_xlfn.IFERROR" hidden="1">#NAME?</definedName>
    <definedName name="A">SUM('[1]Balance Sheet'!$C$21:$C$26)</definedName>
    <definedName name="B">SUM('[1]Balance Sheet'!$G$21:$G$24)</definedName>
    <definedName name="C_">INDEX('[1]Balance Sheet'!$C$21:$C$26,MATCH("*[C]*",'[1]Balance Sheet'!$B$21:$B$26,0))</definedName>
    <definedName name="D">INDEX('[1]Balance Sheet'!$C$21:$C$26,MATCH("*[D]*",'[1]Balance Sheet'!$B$21:$B$26,0))</definedName>
    <definedName name="E">'Balance Sheet (Optional)'!$C$46</definedName>
    <definedName name="ExtraPayments" localSheetId="1">'Loan Amortization Schedule'!$D$10</definedName>
    <definedName name="F">'Balance Sheet (Optional)'!$G$41</definedName>
    <definedName name="G">INDEX('[1]Balance Sheet'!$G$32:$G$35,MATCH("*[G]*",'[1]Balance Sheet'!$F$32:$F$35,0))</definedName>
    <definedName name="H">INDEX('[1]Balance Sheet'!$G$21:$G$24,MATCH("*[H]*",'[1]Balance Sheet'!$F$21:$F$24,0))</definedName>
    <definedName name="InterestRate" localSheetId="1">'Loan Amortization Schedule'!$D$5</definedName>
    <definedName name="LoanAmount" localSheetId="1">'Loan Amortization Schedule'!$D$4</definedName>
    <definedName name="LoanIsGood" localSheetId="1">('Loan Amortization Schedule'!$D$4*'Loan Amortization Schedule'!$D$5*'Loan Amortization Schedule'!$D$6*'Loan Amortization Schedule'!$D$8)&gt;0</definedName>
    <definedName name="LoanPeriod" localSheetId="1">'Loan Amortization Schedule'!$D$6</definedName>
    <definedName name="LoanStartDate" localSheetId="1">'Loan Amortization Schedule'!$D$8</definedName>
    <definedName name="PaymentsPerYear" localSheetId="1">'Loan Amortization Schedule'!$D$7</definedName>
    <definedName name="_xlnm.Print_Area" localSheetId="3">'Balance Sheet (Optional)'!$A$1:$I$47</definedName>
    <definedName name="_xlnm.Print_Area" localSheetId="5">'Depreciation Schedule '!$A$1:$F$33</definedName>
    <definedName name="_xlnm.Print_Area" localSheetId="2">'Income Statement'!$B$1:$F$67</definedName>
    <definedName name="ScheduledNumberOfPayments" localSheetId="1">'Loan Amortization Schedule'!$I$5</definedName>
    <definedName name="ScheduledPayment" localSheetId="1">'Loan Amortization Schedule'!$I$4</definedName>
    <definedName name="TotalLiabilitiesHistorical">'Balance Sheet (Optional)'!$C$50</definedName>
    <definedName name="TotalLiabilitiesProjected">'Balance Sheet (Optional)'!$D$50</definedName>
  </definedNames>
  <calcPr fullCalcOnLoad="1"/>
</workbook>
</file>

<file path=xl/comments5.xml><?xml version="1.0" encoding="utf-8"?>
<comments xmlns="http://schemas.openxmlformats.org/spreadsheetml/2006/main">
  <authors>
    <author>Author</author>
  </authors>
  <commentList>
    <comment ref="B6" authorId="0">
      <text>
        <r>
          <rPr>
            <sz val="10"/>
            <rFont val="Arial"/>
            <family val="2"/>
          </rPr>
          <t>This template keeps track of the money used to start-up a business. Start-up 
capital is derived from two basic sources: owner investment and loans. Enter
the name of the owner or the source of the loan (such as the bank name) and the 
appropriate amounts. The percentage contributed from each source will be 
calculated.</t>
        </r>
      </text>
    </comment>
  </commentList>
</comments>
</file>

<file path=xl/sharedStrings.xml><?xml version="1.0" encoding="utf-8"?>
<sst xmlns="http://schemas.openxmlformats.org/spreadsheetml/2006/main" count="246" uniqueCount="223">
  <si>
    <t>CASH FLOW PROJECTION</t>
  </si>
  <si>
    <t xml:space="preserve">  </t>
  </si>
  <si>
    <t>CASH RECEIPTS</t>
  </si>
  <si>
    <t>Total Cash Receipts                 A</t>
  </si>
  <si>
    <t>CASH DISBURSEMENTS</t>
  </si>
  <si>
    <t>Other Salaries &amp; Wages</t>
  </si>
  <si>
    <t>Rent</t>
  </si>
  <si>
    <t>Income Tax Payments</t>
  </si>
  <si>
    <t>Total Cash Paid Out                 B</t>
  </si>
  <si>
    <t>Cash Surplus or (Deficit)</t>
  </si>
  <si>
    <t>Opening Cash Balance           C</t>
  </si>
  <si>
    <t>Closing Cash Balance             D</t>
  </si>
  <si>
    <t>Note: Line "C" is a Carry-Forward from Line "D" in the Previous Month</t>
  </si>
  <si>
    <t>Utilities (WASCo)</t>
  </si>
  <si>
    <t>Utilities (Lucelec)</t>
  </si>
  <si>
    <t xml:space="preserve">Telephone </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</si>
  <si>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</si>
  <si>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</si>
  <si>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</si>
  <si>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</si>
  <si>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</si>
  <si>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</si>
  <si>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</si>
  <si>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</si>
  <si>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</si>
  <si>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</si>
  <si>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</si>
  <si>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</si>
  <si>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</si>
  <si>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</si>
  <si>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</si>
  <si>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 NO</t>
  </si>
  <si>
    <t>PAYMENT DATE</t>
  </si>
  <si>
    <t>BEGINNING BALANCE</t>
  </si>
  <si>
    <t>SCHEDULED PAYMENT</t>
  </si>
  <si>
    <t>EXTRA PAYMENT</t>
  </si>
  <si>
    <t>TOTAL PAYMENT</t>
  </si>
  <si>
    <t>PRINCIPAL</t>
  </si>
  <si>
    <t>INTEREST</t>
  </si>
  <si>
    <t>ENDING BALANCE</t>
  </si>
  <si>
    <t>CUMULATIVE INTEREST</t>
  </si>
  <si>
    <t>Employer's Contributuin to NIC (5%)</t>
  </si>
  <si>
    <t>Current Period as % of Sales</t>
  </si>
  <si>
    <t>Operating Expenses</t>
  </si>
  <si>
    <t>Sales and Marketing</t>
  </si>
  <si>
    <t>Other expenses (specify)</t>
  </si>
  <si>
    <t>Research and Development</t>
  </si>
  <si>
    <t>Total Research and Development Expenses  [N]</t>
  </si>
  <si>
    <t>General and Adminstrative</t>
  </si>
  <si>
    <t>Wages and salaries</t>
  </si>
  <si>
    <t>Telephone</t>
  </si>
  <si>
    <t>Depreciation</t>
  </si>
  <si>
    <t>Taxes</t>
  </si>
  <si>
    <t>Income taxes</t>
  </si>
  <si>
    <t>Payroll taxes</t>
  </si>
  <si>
    <t>Real estate taxes</t>
  </si>
  <si>
    <t>Other taxes (specify)</t>
  </si>
  <si>
    <t>NIC Contributions (5%)</t>
  </si>
  <si>
    <t>Licensing &amp; Certifications</t>
  </si>
  <si>
    <t>BALANCE SHEET</t>
  </si>
  <si>
    <t>Other</t>
  </si>
  <si>
    <t xml:space="preserve"> </t>
  </si>
  <si>
    <t>Mortgages</t>
  </si>
  <si>
    <t>Current Ratio   [A/B]</t>
  </si>
  <si>
    <t>Working Capital   [A-B]</t>
  </si>
  <si>
    <t>Quick Ratio   [(A-C)/B]</t>
  </si>
  <si>
    <t>Debt-to-Equity Ratio   [(G+H)/F]</t>
  </si>
  <si>
    <t>Cash Ratio   [D/B]</t>
  </si>
  <si>
    <t>Debt Ratio   [(G+H)/E]</t>
  </si>
  <si>
    <t>Assets</t>
  </si>
  <si>
    <t>% of Assets</t>
  </si>
  <si>
    <t>Liabilities &amp; Owners' Equity</t>
  </si>
  <si>
    <t>Current Assets</t>
  </si>
  <si>
    <t>Current Liabilities</t>
  </si>
  <si>
    <t>Cash and cash equivalents   [D]</t>
  </si>
  <si>
    <t>Loans payable and current portion long-term debt   [H]</t>
  </si>
  <si>
    <t>Short-term investments</t>
  </si>
  <si>
    <t>Accounts payable and accrued expenses</t>
  </si>
  <si>
    <t>Accounts receivable   [I]</t>
  </si>
  <si>
    <t>Income taxes payable</t>
  </si>
  <si>
    <t>Accrued retirement and profit-sharing contributions</t>
  </si>
  <si>
    <t>Deferred income taxes</t>
  </si>
  <si>
    <t>Total   [B]</t>
  </si>
  <si>
    <t>Prepaid expenses and other current assets</t>
  </si>
  <si>
    <t>Total   [A]</t>
  </si>
  <si>
    <t>Fixed Assets</t>
  </si>
  <si>
    <t>Total</t>
  </si>
  <si>
    <t>Deferred credits and other liabilities</t>
  </si>
  <si>
    <t>Other Assets</t>
  </si>
  <si>
    <t>Total Liabilities</t>
  </si>
  <si>
    <t>Total Assets   [E]</t>
  </si>
  <si>
    <t>Total Liabilities + Owner Equity</t>
  </si>
  <si>
    <t>% of Liabilities</t>
  </si>
  <si>
    <t>Government Tax on Net Profits (20%)</t>
  </si>
  <si>
    <t>Total Sales and Marketing Expenses              [M]</t>
  </si>
  <si>
    <t>Gross Profit  [J-K]                                             [L]</t>
  </si>
  <si>
    <t>Total Cost of Sales                                           [K]</t>
  </si>
  <si>
    <t>Total Sales Revenue                                         [J]</t>
  </si>
  <si>
    <t>Other Income   (Capital Introduced)              [R]</t>
  </si>
  <si>
    <t>Total Taxes                                                   [S]</t>
  </si>
  <si>
    <t xml:space="preserve">Loan Proceeds </t>
  </si>
  <si>
    <t>Management Salaries</t>
  </si>
  <si>
    <t xml:space="preserve">For the Financial Year ending: </t>
  </si>
  <si>
    <t xml:space="preserve"> Revenue</t>
  </si>
  <si>
    <t>Purchases / Cost of Production  (Total year 1 from cashflow)</t>
  </si>
  <si>
    <t>Ending Stock (from previous year's operations</t>
  </si>
  <si>
    <t>Less Cost of Sales</t>
  </si>
  <si>
    <t>Marketing  &amp; Advertisements</t>
  </si>
  <si>
    <t>Product Research</t>
  </si>
  <si>
    <t>Banking Fees</t>
  </si>
  <si>
    <t>Business License &amp; Registration</t>
  </si>
  <si>
    <t>Employee Training / HR Development</t>
  </si>
  <si>
    <t>Manager's Salary</t>
  </si>
  <si>
    <t>Water  SupplyWASCO</t>
  </si>
  <si>
    <t>Electricity Supply LUCELEC</t>
  </si>
  <si>
    <t>Net Profit (Before Taxes)  [L-P]                      [Q]</t>
  </si>
  <si>
    <t>Other Capital Introduced</t>
  </si>
  <si>
    <t>100%</t>
  </si>
  <si>
    <t>Net Profit (After Taxes)     [Q+R-S]                 [T]</t>
  </si>
  <si>
    <t>Total General and Adminstrative Expenses   [O]</t>
  </si>
  <si>
    <t>Total Operating Expenses  [M+N+O]              [P]</t>
  </si>
  <si>
    <t>Gross Margin</t>
  </si>
  <si>
    <t>(Gross Profit/ Sales)</t>
  </si>
  <si>
    <t>Break Even Sales</t>
  </si>
  <si>
    <t>(L/J)</t>
  </si>
  <si>
    <t>(P/ (1-K/J)</t>
  </si>
  <si>
    <t>Statement Of Owner's Equity</t>
  </si>
  <si>
    <t>Amounts</t>
  </si>
  <si>
    <t>% of Total</t>
  </si>
  <si>
    <t>Grant Funding</t>
  </si>
  <si>
    <t>Sub Totals</t>
  </si>
  <si>
    <t>Capital Amount from previous year's Statement           [A]</t>
  </si>
  <si>
    <t>Total Owner's Investment                                                     [B]</t>
  </si>
  <si>
    <t>Total Other Investments                                                       [D]</t>
  </si>
  <si>
    <t>Total Capital Available (A+B+C+D)                                         [E]</t>
  </si>
  <si>
    <t>Total Withdrawals                                                                   [F]</t>
  </si>
  <si>
    <t xml:space="preserve">TOTAL CAPITALIZATION  (E-F)                                               [G]                                         </t>
  </si>
  <si>
    <t>Percentage Change from Previous Year ((G-A)/G)</t>
  </si>
  <si>
    <t>Section 1: Previous Capital</t>
  </si>
  <si>
    <t>Section 2: Capital Introduced</t>
  </si>
  <si>
    <t>Section 3: Capital Withdrawals</t>
  </si>
  <si>
    <t>Less Drawings</t>
  </si>
  <si>
    <t>Purchase of Fixed Assets</t>
  </si>
  <si>
    <t>Net Income Realized</t>
  </si>
  <si>
    <t>Inventories/Closing Stock   [C]</t>
  </si>
  <si>
    <t>Long Term  Liabilities</t>
  </si>
  <si>
    <t>Capital Introduced</t>
  </si>
  <si>
    <t>Investments</t>
  </si>
  <si>
    <t xml:space="preserve">Refundable Rental/Security Deposits </t>
  </si>
  <si>
    <t>:Less accumulated depreciation</t>
  </si>
  <si>
    <t>Total Owner's Equity   [F]</t>
  </si>
  <si>
    <t>Owner's Equity</t>
  </si>
  <si>
    <t>Beginning Balance</t>
  </si>
  <si>
    <t>Add Capital Introduced</t>
  </si>
  <si>
    <t>:Less Owner's Withdrawals</t>
  </si>
  <si>
    <t>Long-term Debt   [G]</t>
  </si>
  <si>
    <t>(fixed costs/(1-Variable costs/ Sales)</t>
  </si>
  <si>
    <t>For the peripod ending:</t>
  </si>
  <si>
    <t>Asset</t>
  </si>
  <si>
    <t>Carrying Value</t>
  </si>
  <si>
    <t>Declining Balance Method</t>
  </si>
  <si>
    <t>Equipment</t>
  </si>
  <si>
    <t>Description</t>
  </si>
  <si>
    <t>% Depreciation</t>
  </si>
  <si>
    <t>Cost</t>
  </si>
  <si>
    <t>Depreciation Schedule</t>
  </si>
  <si>
    <t>Long Term Investments</t>
  </si>
  <si>
    <t>Average Monthly Sales Required  for Break-Even</t>
  </si>
  <si>
    <t>Yearly Depreciation</t>
  </si>
  <si>
    <t>Total  Fixed &amp; Current Assets</t>
  </si>
  <si>
    <t>***Costs Incurred for Start-Up***</t>
  </si>
  <si>
    <t>Loan Interest Payments</t>
  </si>
  <si>
    <t>Fixed Assets Attained</t>
  </si>
  <si>
    <t xml:space="preserve">Loan Repayments </t>
  </si>
  <si>
    <t xml:space="preserve">Stock Purchases </t>
  </si>
  <si>
    <t>Insurance</t>
  </si>
  <si>
    <t>Equipment &amp; Fixtures at cost</t>
  </si>
  <si>
    <t xml:space="preserve">Business Premises &amp; Other Properties </t>
  </si>
  <si>
    <t xml:space="preserve">Packaging </t>
  </si>
  <si>
    <t>Owner's Investment</t>
  </si>
  <si>
    <t>Marketing and Promotions</t>
  </si>
  <si>
    <t>Packaging</t>
  </si>
  <si>
    <t>Month2</t>
  </si>
  <si>
    <t>Month3</t>
  </si>
  <si>
    <t>Month4</t>
  </si>
  <si>
    <t>Month5</t>
  </si>
  <si>
    <t>Month6</t>
  </si>
  <si>
    <t>Month7</t>
  </si>
  <si>
    <t>Month8</t>
  </si>
  <si>
    <t>Month9</t>
  </si>
  <si>
    <t>Month10</t>
  </si>
  <si>
    <t>Month11</t>
  </si>
  <si>
    <t>Month12</t>
  </si>
  <si>
    <t>Name of Business</t>
  </si>
  <si>
    <t>Item 1</t>
  </si>
  <si>
    <t>Item 2</t>
  </si>
  <si>
    <t>Item 3</t>
  </si>
  <si>
    <t>Item 4</t>
  </si>
  <si>
    <t xml:space="preserve">Miscellaneous Expenses </t>
  </si>
  <si>
    <t xml:space="preserve">TOTAL Year </t>
  </si>
  <si>
    <t>Equipment 1</t>
  </si>
  <si>
    <t>Equipment 2</t>
  </si>
  <si>
    <t>Equipment 3</t>
  </si>
  <si>
    <t>Equipment 4</t>
  </si>
  <si>
    <t>Equipment 5</t>
  </si>
  <si>
    <t>Equipment 6</t>
  </si>
  <si>
    <t>Equipment 7</t>
  </si>
  <si>
    <t>Equipment 8</t>
  </si>
  <si>
    <t>Equipment 9</t>
  </si>
  <si>
    <t>Equipment 10</t>
  </si>
  <si>
    <t>Equipment 11</t>
  </si>
  <si>
    <t>Vehicle</t>
  </si>
  <si>
    <t>Vehicle 1</t>
  </si>
  <si>
    <t xml:space="preserve">Other Miscellaneous Expenditure </t>
  </si>
  <si>
    <t>Date</t>
  </si>
  <si>
    <t>For the period ending: Month/Year</t>
  </si>
  <si>
    <t>Insert Name of Business</t>
  </si>
  <si>
    <t>Income Statement</t>
  </si>
  <si>
    <t xml:space="preserve">Insert </t>
  </si>
  <si>
    <t>Insert Period: e.g. 1st April 2024 - 31st March 2025</t>
  </si>
  <si>
    <t>April 2024</t>
  </si>
  <si>
    <t>Period Ending March 2025</t>
  </si>
  <si>
    <t>SLDB</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</si>
</sst>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Red]&quot;$&quot;#,##0"/>
    <numFmt numFmtId="173" formatCode="&quot;$&quot;#,##0"/>
    <numFmt numFmtId="174" formatCode="&quot;$&quot;#,##0.0_);\(&quot;$&quot;#,##0.0\)"/>
    <numFmt numFmtId="175" formatCode="&quot;$&quot;#,##0.00"/>
    <numFmt numFmtId="176" formatCode="[$-2409]dddd\,\ mmmm\ dd\,\ yyyy"/>
    <numFmt numFmtId="177" formatCode="[$-409]h:mm:ss\ AM/PM"/>
    <numFmt numFmtId="178" formatCode="[$-F800]dddd\,\ mmmm\ dd\,\ yyyy"/>
    <numFmt numFmtId="179" formatCode="[$-2409]mmmm\ dd\,\ yyyy;@"/>
    <numFmt numFmtId="180" formatCode="&quot;$&quot;#,##0.0"/>
    <numFmt numFmtId="181" formatCode="&quot;Yes&quot;;&quot;Yes&quot;;&quot;No&quot;"/>
    <numFmt numFmtId="182" formatCode="&quot;True&quot;;&quot;True&quot;;&quot;False&quot;"/>
    <numFmt numFmtId="183" formatCode="&quot;On&quot;;&quot;On&quot;;&quot;Off&quot;"/>
    <numFmt numFmtId="184" formatCode="[$€-2]\ #,##0.00_);[Red]\([$€-2]\ #,##0.00\)"/>
    <numFmt numFmtId="185" formatCode="0.0000"/>
    <numFmt numFmtId="186" formatCode="0.000"/>
    <numFmt numFmtId="187" formatCode="0.000000"/>
    <numFmt numFmtId="188" formatCode="0.00000"/>
    <numFmt numFmtId="189" formatCode="_-&quot;$&quot;* #,##0.0_-;\-&quot;$&quot;* #,##0.0_-;_-&quot;$&quot;* &quot;-&quot;??_-;_-@_-"/>
    <numFmt numFmtId="190" formatCode="_-&quot;$&quot;* #,##0_-;\-&quot;$&quot;* #,##0_-;_-&quot;$&quot;* &quot;-&quot;??_-;_-@_-"/>
    <numFmt numFmtId="191" formatCode="0.0"/>
    <numFmt numFmtId="192" formatCode="0.0%"/>
    <numFmt numFmtId="193" formatCode="mm/dd/yy"/>
    <numFmt numFmtId="194" formatCode="mmmm\ d\,\ yyyy"/>
    <numFmt numFmtId="195" formatCode="_(&quot;$&quot;* #,##0.000_);_(&quot;$&quot;* \(#,##0.000\);_(&quot;$&quot;* &quot;-&quot;??_);_(@_)"/>
    <numFmt numFmtId="196" formatCode="_(&quot;$&quot;* #,##0.0000_);_(&quot;$&quot;* \(#,##0.0000\);_(&quot;$&quot;* &quot;-&quot;??_);_(@_)"/>
    <numFmt numFmtId="197" formatCode="_(&quot;$&quot;* #,##0.0_);_(&quot;$&quot;* \(#,##0.0\);_(&quot;$&quot;* &quot;-&quot;??_);_(@_)"/>
    <numFmt numFmtId="198" formatCode="_(&quot;$&quot;* #,##0_);_(&quot;$&quot;* \(#,##0\);_(&quot;$&quot;* &quot;-&quot;??_);_(@_)"/>
    <numFmt numFmtId="199" formatCode="&quot;$&quot;#,##0.000"/>
    <numFmt numFmtId="200" formatCode="&quot;$&quot;#,##0.0000"/>
    <numFmt numFmtId="201" formatCode="&quot;$&quot;#,##0.00000"/>
    <numFmt numFmtId="202" formatCode="&quot;$&quot;#,##0.000000"/>
    <numFmt numFmtId="203" formatCode="&quot;$&quot;#,##0.0000000"/>
    <numFmt numFmtId="204" formatCode="_(&quot;$&quot;* #,##0.0_);_(&quot;$&quot;* \(#,##0.0\);_(&quot;$&quot;* &quot;-&quot;_);_(@_)"/>
    <numFmt numFmtId="205" formatCode="_(&quot;$&quot;* #,##0.00_);_(&quot;$&quot;* \(#,##0.00\);_(&quot;$&quot;* &quot;-&quot;_);_(@_)"/>
    <numFmt numFmtId="206" formatCode="_-&quot;$&quot;* #,##0.000_-;\-&quot;$&quot;* #,##0.000_-;_-&quot;$&quot;* &quot;-&quot;??_-;_-@_-"/>
    <numFmt numFmtId="207" formatCode="_-&quot;$&quot;* #,##0.0000_-;\-&quot;$&quot;* #,##0.0000_-;_-&quot;$&quot;* &quot;-&quot;??_-;_-@_-"/>
    <numFmt numFmtId="208" formatCode="_-&quot;$&quot;* #,##0.0_-;\-&quot;$&quot;* #,##0.0_-;_-&quot;$&quot;* &quot;-&quot;?_-;_-@_-"/>
  </numFmts>
  <fonts count="121">
    <font>
      <sz val="10"/>
      <name val="Arial"/>
      <family val="0"/>
    </font>
    <font>
      <b/>
      <sz val="9"/>
      <name val="Arial"/>
      <family val="2"/>
    </font>
    <font>
      <sz val="9"/>
      <name val="Arial"/>
      <family val="2"/>
    </font>
    <font>
      <sz val="8"/>
      <name val="Arial"/>
      <family val="2"/>
    </font>
    <font>
      <b/>
      <sz val="8"/>
      <name val="Arial"/>
      <family val="2"/>
    </font>
    <font>
      <sz val="12"/>
      <name val="Arial"/>
      <family val="2"/>
    </font>
    <font>
      <b/>
      <i/>
      <sz val="8"/>
      <color indexed="48"/>
      <name val="Arial"/>
      <family val="2"/>
    </font>
    <font>
      <b/>
      <sz val="10"/>
      <name val="Arial"/>
      <family val="2"/>
    </font>
    <font>
      <b/>
      <sz val="26"/>
      <color indexed="9"/>
      <name val="Arial"/>
      <family val="2"/>
    </font>
    <font>
      <sz val="10"/>
      <color indexed="9"/>
      <name val="Arial"/>
      <family val="2"/>
    </font>
    <font>
      <sz val="10"/>
      <color indexed="8"/>
      <name val="Arial"/>
      <family val="2"/>
    </font>
    <font>
      <u val="single"/>
      <sz val="10"/>
      <color indexed="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6"/>
      <color indexed="9"/>
      <name val="Calibri Light"/>
      <family val="2"/>
    </font>
    <font>
      <b/>
      <sz val="11"/>
      <color indexed="8"/>
      <name val="Calibri Light"/>
      <family val="2"/>
    </font>
    <font>
      <i/>
      <sz val="11"/>
      <color indexed="23"/>
      <name val="Calibri"/>
      <family val="2"/>
    </font>
    <font>
      <u val="single"/>
      <sz val="10"/>
      <color indexed="25"/>
      <name val="Arial"/>
      <family val="0"/>
    </font>
    <font>
      <sz val="11"/>
      <color indexed="17"/>
      <name val="Calibri"/>
      <family val="2"/>
    </font>
    <font>
      <b/>
      <sz val="15"/>
      <color indexed="49"/>
      <name val="Calibri Light"/>
      <family val="2"/>
    </font>
    <font>
      <b/>
      <sz val="12"/>
      <color indexed="63"/>
      <name val="Calibri Light"/>
      <family val="2"/>
    </font>
    <font>
      <b/>
      <sz val="18"/>
      <color indexed="63"/>
      <name val="Calibri Light"/>
      <family val="2"/>
    </font>
    <font>
      <b/>
      <sz val="18"/>
      <color indexed="23"/>
      <name val="Calibri Light"/>
      <family val="2"/>
    </font>
    <font>
      <b/>
      <sz val="15"/>
      <color indexed="54"/>
      <name val="Calibri"/>
      <family val="2"/>
    </font>
    <font>
      <b/>
      <sz val="13"/>
      <color indexed="54"/>
      <name val="Calibri"/>
      <family val="2"/>
    </font>
    <font>
      <b/>
      <sz val="11"/>
      <color indexed="54"/>
      <name val="Calibri"/>
      <family val="2"/>
    </font>
    <font>
      <sz val="14"/>
      <color indexed="2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9"/>
      <name val="Calibri Light"/>
      <family val="2"/>
    </font>
    <font>
      <b/>
      <sz val="12"/>
      <color indexed="8"/>
      <name val="Calibri Light"/>
      <family val="2"/>
    </font>
    <font>
      <b/>
      <sz val="10"/>
      <color indexed="62"/>
      <name val="Calibri"/>
      <family val="2"/>
    </font>
    <font>
      <b/>
      <sz val="10"/>
      <color indexed="63"/>
      <name val="Calibri"/>
      <family val="2"/>
    </font>
    <font>
      <b/>
      <sz val="16"/>
      <color indexed="63"/>
      <name val="Calibri Light"/>
      <family val="2"/>
    </font>
    <font>
      <sz val="18"/>
      <color indexed="54"/>
      <name val="Calibri Light"/>
      <family val="2"/>
    </font>
    <font>
      <b/>
      <sz val="11"/>
      <color indexed="8"/>
      <name val="Calibri"/>
      <family val="2"/>
    </font>
    <font>
      <sz val="11"/>
      <color indexed="10"/>
      <name val="Calibri"/>
      <family val="2"/>
    </font>
    <font>
      <b/>
      <sz val="12"/>
      <color indexed="10"/>
      <name val="Arial"/>
      <family val="2"/>
    </font>
    <font>
      <b/>
      <u val="single"/>
      <sz val="18"/>
      <color indexed="10"/>
      <name val="Arial"/>
      <family val="2"/>
    </font>
    <font>
      <b/>
      <sz val="10"/>
      <color indexed="8"/>
      <name val="Arial"/>
      <family val="2"/>
    </font>
    <font>
      <b/>
      <sz val="11"/>
      <color indexed="62"/>
      <name val="Calibri"/>
      <family val="2"/>
    </font>
    <font>
      <b/>
      <sz val="12"/>
      <color indexed="63"/>
      <name val="Calibri"/>
      <family val="2"/>
    </font>
    <font>
      <b/>
      <sz val="10"/>
      <color indexed="49"/>
      <name val="Calibri"/>
      <family val="2"/>
    </font>
    <font>
      <sz val="10"/>
      <name val="Calibri"/>
      <family val="2"/>
    </font>
    <font>
      <sz val="10"/>
      <color indexed="8"/>
      <name val="Calibri"/>
      <family val="2"/>
    </font>
    <font>
      <b/>
      <sz val="10"/>
      <color indexed="8"/>
      <name val="Calibri"/>
      <family val="2"/>
    </font>
    <font>
      <b/>
      <sz val="10"/>
      <color indexed="10"/>
      <name val="Arial"/>
      <family val="2"/>
    </font>
    <font>
      <b/>
      <sz val="10"/>
      <color indexed="9"/>
      <name val="Calibri"/>
      <family val="2"/>
    </font>
    <font>
      <u val="singleAccounting"/>
      <sz val="10"/>
      <color indexed="8"/>
      <name val="Calibri"/>
      <family val="2"/>
    </font>
    <font>
      <b/>
      <sz val="10"/>
      <name val="Calibri"/>
      <family val="2"/>
    </font>
    <font>
      <b/>
      <u val="singleAccounting"/>
      <sz val="10"/>
      <name val="Calibri"/>
      <family val="2"/>
    </font>
    <font>
      <b/>
      <u val="doubleAccounting"/>
      <sz val="10"/>
      <name val="Calibri"/>
      <family val="2"/>
    </font>
    <font>
      <b/>
      <sz val="12"/>
      <name val="Calibri"/>
      <family val="2"/>
    </font>
    <font>
      <b/>
      <sz val="12"/>
      <color indexed="49"/>
      <name val="Calibri"/>
      <family val="2"/>
    </font>
    <font>
      <b/>
      <sz val="11"/>
      <color indexed="10"/>
      <name val="Calibri"/>
      <family val="2"/>
    </font>
    <font>
      <b/>
      <sz val="10"/>
      <color indexed="9"/>
      <name val="Arial"/>
      <family val="2"/>
    </font>
    <font>
      <sz val="10"/>
      <color indexed="63"/>
      <name val="Arial"/>
      <family val="2"/>
    </font>
    <font>
      <sz val="11"/>
      <color indexed="54"/>
      <name val="Calibri"/>
      <family val="2"/>
    </font>
    <font>
      <sz val="12"/>
      <color indexed="8"/>
      <name val="Calibri"/>
      <family val="2"/>
    </font>
    <font>
      <b/>
      <u val="single"/>
      <sz val="11"/>
      <color indexed="49"/>
      <name val="Calibri"/>
      <family val="2"/>
    </font>
    <font>
      <sz val="8"/>
      <name val="Calibri"/>
      <family val="2"/>
    </font>
    <font>
      <b/>
      <sz val="8"/>
      <name val="Calibri"/>
      <family val="2"/>
    </font>
    <font>
      <b/>
      <u val="single"/>
      <sz val="18"/>
      <color indexed="8"/>
      <name val="Arial"/>
      <family val="2"/>
    </font>
    <font>
      <sz val="9"/>
      <color indexed="63"/>
      <name val="Arial"/>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b/>
      <sz val="16"/>
      <color theme="2"/>
      <name val="Calibri Light"/>
      <family val="2"/>
    </font>
    <font>
      <b/>
      <sz val="11"/>
      <color theme="1"/>
      <name val="Calibri Light"/>
      <family val="2"/>
    </font>
    <font>
      <i/>
      <sz val="11"/>
      <color rgb="FF7F7F7F"/>
      <name val="Calibri"/>
      <family val="2"/>
    </font>
    <font>
      <u val="single"/>
      <sz val="10"/>
      <color theme="11"/>
      <name val="Arial"/>
      <family val="0"/>
    </font>
    <font>
      <sz val="11"/>
      <color rgb="FF006100"/>
      <name val="Calibri"/>
      <family val="2"/>
    </font>
    <font>
      <b/>
      <sz val="15"/>
      <color theme="4"/>
      <name val="Calibri Light"/>
      <family val="2"/>
    </font>
    <font>
      <b/>
      <sz val="12"/>
      <color theme="1" tint="0.14993999898433685"/>
      <name val="Calibri Light"/>
      <family val="2"/>
    </font>
    <font>
      <b/>
      <sz val="18"/>
      <color theme="1" tint="0.34999001026153564"/>
      <name val="Calibri Light"/>
      <family val="2"/>
    </font>
    <font>
      <b/>
      <sz val="18"/>
      <color theme="1" tint="0.49998000264167786"/>
      <name val="Calibri Light"/>
      <family val="2"/>
    </font>
    <font>
      <b/>
      <sz val="15"/>
      <color theme="3"/>
      <name val="Calibri"/>
      <family val="2"/>
    </font>
    <font>
      <b/>
      <sz val="13"/>
      <color theme="3"/>
      <name val="Calibri"/>
      <family val="2"/>
    </font>
    <font>
      <b/>
      <sz val="11"/>
      <color theme="3"/>
      <name val="Calibri"/>
      <family val="2"/>
    </font>
    <font>
      <sz val="14"/>
      <color theme="1" tint="0.49998000264167786"/>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4"/>
      <name val="Calibri Light"/>
      <family val="2"/>
    </font>
    <font>
      <b/>
      <sz val="12"/>
      <color theme="1"/>
      <name val="Calibri Light"/>
      <family val="2"/>
    </font>
    <font>
      <b/>
      <sz val="10"/>
      <color theme="4" tint="-0.4999699890613556"/>
      <name val="Calibri"/>
      <family val="2"/>
    </font>
    <font>
      <b/>
      <sz val="10"/>
      <color theme="1" tint="0.24995000660419464"/>
      <name val="Calibri"/>
      <family val="2"/>
    </font>
    <font>
      <b/>
      <sz val="16"/>
      <color theme="1" tint="0.34999001026153564"/>
      <name val="Calibri Light"/>
      <family val="2"/>
    </font>
    <font>
      <sz val="18"/>
      <color theme="3"/>
      <name val="Calibri Light"/>
      <family val="2"/>
    </font>
    <font>
      <b/>
      <sz val="11"/>
      <color theme="1"/>
      <name val="Calibri"/>
      <family val="2"/>
    </font>
    <font>
      <sz val="11"/>
      <color rgb="FFFF0000"/>
      <name val="Calibri"/>
      <family val="2"/>
    </font>
    <font>
      <b/>
      <sz val="12"/>
      <color rgb="FFFF0000"/>
      <name val="Arial"/>
      <family val="2"/>
    </font>
    <font>
      <b/>
      <u val="single"/>
      <sz val="18"/>
      <color rgb="FFFF0000"/>
      <name val="Arial"/>
      <family val="2"/>
    </font>
    <font>
      <sz val="10"/>
      <color theme="1"/>
      <name val="Arial"/>
      <family val="2"/>
    </font>
    <font>
      <b/>
      <sz val="10"/>
      <color theme="1"/>
      <name val="Arial"/>
      <family val="2"/>
    </font>
    <font>
      <b/>
      <sz val="11"/>
      <color theme="4" tint="-0.4999699890613556"/>
      <name val="Calibri"/>
      <family val="2"/>
    </font>
    <font>
      <b/>
      <sz val="12"/>
      <color theme="1" tint="0.24995000660419464"/>
      <name val="Calibri"/>
      <family val="2"/>
    </font>
    <font>
      <b/>
      <sz val="10"/>
      <color theme="4"/>
      <name val="Calibri"/>
      <family val="2"/>
    </font>
    <font>
      <b/>
      <sz val="10"/>
      <color rgb="FFFF0000"/>
      <name val="Arial"/>
      <family val="2"/>
    </font>
    <font>
      <b/>
      <sz val="10"/>
      <color rgb="FF3F3F76"/>
      <name val="Calibri"/>
      <family val="2"/>
    </font>
    <font>
      <b/>
      <sz val="12"/>
      <color theme="4" tint="-0.24997000396251678"/>
      <name val="Calibri"/>
      <family val="2"/>
    </font>
    <font>
      <b/>
      <sz val="11"/>
      <color rgb="FFFF0000"/>
      <name val="Calibri"/>
      <family val="2"/>
    </font>
    <font>
      <b/>
      <sz val="10"/>
      <color theme="0"/>
      <name val="Arial"/>
      <family val="2"/>
    </font>
    <font>
      <sz val="10"/>
      <color theme="1" tint="0.24995000660419464"/>
      <name val="Arial"/>
      <family val="2"/>
    </font>
    <font>
      <sz val="11"/>
      <color theme="3"/>
      <name val="Calibri"/>
      <family val="2"/>
    </font>
    <font>
      <sz val="12"/>
      <color theme="1"/>
      <name val="Calibri"/>
      <family val="2"/>
    </font>
    <font>
      <b/>
      <u val="single"/>
      <sz val="11"/>
      <color theme="4" tint="-0.24997000396251678"/>
      <name val="Calibri"/>
      <family val="2"/>
    </font>
    <font>
      <b/>
      <sz val="10"/>
      <color theme="1"/>
      <name val="Calibri"/>
      <family val="2"/>
    </font>
    <font>
      <b/>
      <u val="single"/>
      <sz val="18"/>
      <color theme="1"/>
      <name val="Arial"/>
      <family val="2"/>
    </font>
    <font>
      <sz val="9"/>
      <color rgb="FF232323"/>
      <name val="Arial"/>
      <family val="2"/>
    </font>
    <font>
      <b/>
      <sz val="14"/>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2"/>
        <bgColor indexed="64"/>
      </patternFill>
    </fill>
    <fill>
      <patternFill patternType="solid">
        <fgColor rgb="FFC6EFCE"/>
        <bgColor indexed="64"/>
      </patternFill>
    </fill>
    <fill>
      <patternFill patternType="solid">
        <fgColor theme="1" tint="0.34999001026153564"/>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4" tint="0.3999499976634979"/>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4"/>
        <bgColor indexed="64"/>
      </patternFill>
    </fill>
    <fill>
      <patternFill patternType="solid">
        <fgColor theme="4" tint="0.7999799847602844"/>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2"/>
      </top>
      <bottom/>
    </border>
    <border>
      <left/>
      <right/>
      <top/>
      <bottom style="thick">
        <color theme="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style="thin">
        <color theme="4" tint="-0.4999699890613556"/>
      </left>
      <right style="thin"/>
      <top style="thin"/>
      <bottom style="thin">
        <color theme="4" tint="-0.4999699890613556"/>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theme="4" tint="-0.4999699890613556"/>
      </top>
      <bottom>
        <color indexed="63"/>
      </bottom>
    </border>
    <border>
      <left style="thin">
        <color theme="4" tint="-0.4999699890613556"/>
      </left>
      <right style="thin"/>
      <top style="thin">
        <color theme="4" tint="-0.4999699890613556"/>
      </top>
      <bottom>
        <color indexed="63"/>
      </bottom>
    </border>
    <border>
      <left style="thin"/>
      <right>
        <color indexed="63"/>
      </right>
      <top style="double">
        <color theme="4" tint="-0.4999699890613556"/>
      </top>
      <bottom style="thin">
        <color theme="4" tint="-0.4999699890613556"/>
      </bottom>
    </border>
    <border>
      <left style="thin">
        <color theme="4" tint="-0.4999699890613556"/>
      </left>
      <right style="thin"/>
      <top style="double">
        <color theme="4" tint="-0.4999699890613556"/>
      </top>
      <bottom style="thin">
        <color theme="4" tint="-0.4999699890613556"/>
      </bottom>
    </border>
    <border>
      <left style="thin"/>
      <right style="thin">
        <color theme="4" tint="-0.4999699890613556"/>
      </right>
      <top style="thin">
        <color theme="4" tint="-0.4999699890613556"/>
      </top>
      <bottom style="thin">
        <color theme="4" tint="-0.4999699890613556"/>
      </bottom>
    </border>
    <border>
      <left style="thin">
        <color theme="4" tint="-0.4999699890613556"/>
      </left>
      <right style="thin"/>
      <top style="thin">
        <color theme="4" tint="-0.4999699890613556"/>
      </top>
      <bottom style="thin">
        <color theme="4" tint="-0.4999699890613556"/>
      </bottom>
    </border>
    <border>
      <left style="thin"/>
      <right style="thin">
        <color theme="4" tint="-0.4999699890613556"/>
      </right>
      <top style="thin">
        <color theme="4" tint="-0.4999699890613556"/>
      </top>
      <bottom style="thin"/>
    </border>
    <border>
      <left style="thin">
        <color theme="4" tint="-0.4999699890613556"/>
      </left>
      <right style="thin"/>
      <top style="thin">
        <color theme="4" tint="-0.4999699890613556"/>
      </top>
      <bottom style="thin"/>
    </border>
    <border>
      <left style="medium">
        <color theme="1"/>
      </left>
      <right>
        <color indexed="63"/>
      </right>
      <top style="medium">
        <color theme="1"/>
      </top>
      <bottom/>
    </border>
    <border>
      <left>
        <color indexed="63"/>
      </left>
      <right style="medium">
        <color theme="1"/>
      </right>
      <top style="medium">
        <color theme="1"/>
      </top>
      <bottom/>
    </border>
    <border>
      <left>
        <color indexed="63"/>
      </left>
      <right style="medium">
        <color theme="1"/>
      </right>
      <top>
        <color indexed="63"/>
      </top>
      <bottom/>
    </border>
    <border>
      <left style="medium">
        <color theme="1"/>
      </left>
      <right>
        <color indexed="63"/>
      </right>
      <top>
        <color indexed="63"/>
      </top>
      <bottom/>
    </border>
    <border>
      <left>
        <color indexed="63"/>
      </left>
      <right>
        <color indexed="63"/>
      </right>
      <top style="thin">
        <color theme="0" tint="-0.24993999302387238"/>
      </top>
      <bottom>
        <color indexed="63"/>
      </bottom>
    </border>
    <border>
      <left>
        <color indexed="63"/>
      </left>
      <right>
        <color indexed="63"/>
      </right>
      <top style="medium">
        <color theme="1"/>
      </top>
      <bottom/>
    </border>
    <border>
      <left style="medium"/>
      <right style="medium"/>
      <top style="thin">
        <color rgb="FF7F7F7F"/>
      </top>
      <bottom>
        <color indexed="63"/>
      </bottom>
    </border>
    <border>
      <left>
        <color indexed="63"/>
      </left>
      <right>
        <color indexed="63"/>
      </right>
      <top style="thin">
        <color theme="0" tint="-0.24993999302387238"/>
      </top>
      <bottom style="medium"/>
    </border>
    <border>
      <left>
        <color indexed="63"/>
      </left>
      <right>
        <color indexed="63"/>
      </right>
      <top>
        <color indexed="63"/>
      </top>
      <bottom style="medium"/>
    </border>
    <border>
      <left>
        <color indexed="63"/>
      </left>
      <right>
        <color indexed="63"/>
      </right>
      <top/>
      <bottom style="thin">
        <color theme="0" tint="-0.24993999302387238"/>
      </bottom>
    </border>
    <border>
      <left style="medium"/>
      <right style="medium"/>
      <top style="thin">
        <color rgb="FF7F7F7F"/>
      </top>
      <bottom style="thick"/>
    </border>
    <border>
      <left style="thin">
        <color theme="4" tint="0.39998000860214233"/>
      </left>
      <right>
        <color indexed="63"/>
      </right>
      <top style="thin">
        <color theme="4" tint="0.39998000860214233"/>
      </top>
      <bottom>
        <color indexed="63"/>
      </bottom>
    </border>
    <border>
      <left>
        <color indexed="63"/>
      </left>
      <right>
        <color indexed="63"/>
      </right>
      <top style="thin">
        <color theme="4" tint="0.39998000860214233"/>
      </top>
      <bottom>
        <color indexed="63"/>
      </bottom>
    </border>
    <border>
      <left>
        <color indexed="63"/>
      </left>
      <right style="thin">
        <color theme="4" tint="0.39998000860214233"/>
      </right>
      <top style="thin">
        <color theme="4" tint="0.39998000860214233"/>
      </top>
      <bottom>
        <color indexed="63"/>
      </bottom>
    </border>
    <border>
      <left style="medium"/>
      <right style="medium"/>
      <top style="thin">
        <color rgb="FF7F7F7F"/>
      </top>
      <bottom style="medium"/>
    </border>
    <border>
      <left style="medium">
        <color theme="1"/>
      </left>
      <right style="medium">
        <color theme="1"/>
      </right>
      <top>
        <color indexed="63"/>
      </top>
      <bottom/>
    </border>
    <border>
      <left style="medium"/>
      <right style="medium"/>
      <top>
        <color indexed="63"/>
      </top>
      <bottom style="medium"/>
    </border>
    <border>
      <left>
        <color indexed="63"/>
      </left>
      <right style="medium">
        <color theme="0" tint="-0.24993999302387238"/>
      </right>
      <top>
        <color indexed="63"/>
      </top>
      <bottom>
        <color indexed="63"/>
      </bottom>
    </border>
    <border>
      <left style="medium">
        <color theme="0" tint="-0.24993999302387238"/>
      </left>
      <right style="medium">
        <color theme="0" tint="-0.24993999302387238"/>
      </right>
      <top>
        <color indexed="63"/>
      </top>
      <bottom>
        <color indexed="63"/>
      </bottom>
    </border>
    <border>
      <left style="medium">
        <color theme="0" tint="-0.24993999302387238"/>
      </left>
      <right>
        <color indexed="63"/>
      </right>
      <top>
        <color indexed="63"/>
      </top>
      <bottom>
        <color indexed="63"/>
      </bottom>
    </border>
    <border>
      <left style="thin">
        <color theme="4" tint="-0.4999699890613556"/>
      </left>
      <right>
        <color indexed="63"/>
      </right>
      <top style="thin">
        <color theme="4" tint="-0.4999699890613556"/>
      </top>
      <bottom>
        <color indexed="63"/>
      </bottom>
    </border>
    <border>
      <left style="thin">
        <color theme="4" tint="-0.4999699890613556"/>
      </left>
      <right>
        <color indexed="63"/>
      </right>
      <top style="double">
        <color theme="4" tint="-0.4999699890613556"/>
      </top>
      <bottom style="thin">
        <color theme="4" tint="-0.4999699890613556"/>
      </bottom>
    </border>
    <border>
      <left style="thin">
        <color theme="4" tint="-0.4999699890613556"/>
      </left>
      <right style="thin">
        <color theme="4" tint="-0.4999699890613556"/>
      </right>
      <top style="thin">
        <color theme="4" tint="-0.4999699890613556"/>
      </top>
      <bottom style="thin">
        <color theme="4" tint="-0.4999699890613556"/>
      </bottom>
    </border>
    <border>
      <left style="thin">
        <color theme="4" tint="-0.4999699890613556"/>
      </left>
      <right style="thin">
        <color theme="4" tint="-0.4999699890613556"/>
      </right>
      <top style="thin">
        <color theme="4" tint="-0.4999699890613556"/>
      </top>
      <bottom style="thin"/>
    </border>
    <border>
      <left style="thin">
        <color theme="4" tint="-0.4999699890613556"/>
      </left>
      <right>
        <color indexed="63"/>
      </right>
      <top>
        <color indexed="63"/>
      </top>
      <bottom>
        <color indexed="63"/>
      </bottom>
    </border>
    <border>
      <left style="thin">
        <color theme="4" tint="-0.4999699890613556"/>
      </left>
      <right style="thin"/>
      <top>
        <color indexed="63"/>
      </top>
      <bottom>
        <color indexed="63"/>
      </bottom>
    </border>
    <border>
      <left style="thin"/>
      <right>
        <color indexed="63"/>
      </right>
      <top>
        <color indexed="63"/>
      </top>
      <bottom style="thin">
        <color theme="4" tint="-0.4999699890613556"/>
      </bottom>
    </border>
    <border>
      <left style="thin">
        <color theme="4" tint="-0.4999699890613556"/>
      </left>
      <right>
        <color indexed="63"/>
      </right>
      <top>
        <color indexed="63"/>
      </top>
      <bottom style="thin">
        <color theme="4" tint="-0.4999699890613556"/>
      </bottom>
    </border>
    <border>
      <left style="thin">
        <color theme="4" tint="-0.4999699890613556"/>
      </left>
      <right style="thin"/>
      <top>
        <color indexed="63"/>
      </top>
      <bottom style="thin">
        <color theme="4" tint="-0.4999699890613556"/>
      </bottom>
    </border>
    <border>
      <left>
        <color indexed="63"/>
      </left>
      <right>
        <color indexed="63"/>
      </right>
      <top style="thin"/>
      <bottom>
        <color indexed="63"/>
      </bottom>
    </border>
    <border>
      <left>
        <color indexed="63"/>
      </left>
      <right>
        <color indexed="63"/>
      </right>
      <top>
        <color indexed="63"/>
      </top>
      <bottom style="thin"/>
    </border>
    <border>
      <left style="thin">
        <color rgb="FF7F7F7F"/>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
      <left>
        <color indexed="63"/>
      </left>
      <right>
        <color indexed="63"/>
      </right>
      <top style="thick">
        <color theme="4"/>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4" fontId="76" fillId="20" borderId="3" applyBorder="0" applyProtection="0">
      <alignment horizontal="left" vertical="center"/>
    </xf>
    <xf numFmtId="0" fontId="77" fillId="29" borderId="0" applyFill="0" applyBorder="0" applyProtection="0">
      <alignment horizontal="left" vertical="center"/>
    </xf>
    <xf numFmtId="193"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0" fontId="81" fillId="29" borderId="0" applyNumberFormat="0" applyFill="0" applyBorder="0" applyAlignment="0" applyProtection="0"/>
    <xf numFmtId="0" fontId="82" fillId="29" borderId="0" applyNumberFormat="0" applyFill="0" applyBorder="0" applyAlignment="0" applyProtection="0"/>
    <xf numFmtId="0" fontId="83" fillId="29" borderId="0" applyNumberFormat="0" applyFill="0" applyBorder="0" applyAlignment="0" applyProtection="0"/>
    <xf numFmtId="0" fontId="81" fillId="29" borderId="4" applyNumberFormat="0" applyFill="0" applyProtection="0">
      <alignment/>
    </xf>
    <xf numFmtId="173" fontId="84" fillId="29" borderId="0" applyFill="0" applyBorder="0" applyProtection="0">
      <alignment horizontal="right" vertical="center"/>
    </xf>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31" borderId="0" applyNumberFormat="0" applyFont="0" applyBorder="0" applyAlignment="0" applyProtection="0"/>
    <xf numFmtId="0" fontId="11" fillId="0" borderId="0" applyNumberFormat="0" applyFill="0" applyBorder="0" applyAlignment="0" applyProtection="0"/>
    <xf numFmtId="0" fontId="89" fillId="32" borderId="1" applyNumberFormat="0" applyAlignment="0" applyProtection="0"/>
    <xf numFmtId="0" fontId="90" fillId="0" borderId="8" applyNumberFormat="0" applyFill="0" applyAlignment="0" applyProtection="0"/>
    <xf numFmtId="0" fontId="91" fillId="33" borderId="0" applyNumberFormat="0" applyBorder="0" applyAlignment="0" applyProtection="0"/>
    <xf numFmtId="0" fontId="0" fillId="34" borderId="9" applyNumberFormat="0" applyFont="0" applyAlignment="0" applyProtection="0"/>
    <xf numFmtId="0" fontId="92" fillId="27" borderId="10" applyNumberFormat="0" applyAlignment="0" applyProtection="0"/>
    <xf numFmtId="9" fontId="0" fillId="0" borderId="0" applyFont="0" applyFill="0" applyBorder="0" applyAlignment="0" applyProtection="0"/>
    <xf numFmtId="2" fontId="93" fillId="0" borderId="0" applyFill="0" applyBorder="0" applyProtection="0">
      <alignment horizontal="left" vertical="center"/>
    </xf>
    <xf numFmtId="0" fontId="94" fillId="29" borderId="0" applyNumberFormat="0" applyFill="0" applyBorder="0" applyProtection="0">
      <alignment/>
    </xf>
    <xf numFmtId="0" fontId="95" fillId="0" borderId="0" applyNumberFormat="0" applyFill="0" applyProtection="0">
      <alignment/>
    </xf>
    <xf numFmtId="0" fontId="96" fillId="0" borderId="0" applyFill="0" applyProtection="0">
      <alignment/>
    </xf>
    <xf numFmtId="0" fontId="97" fillId="29" borderId="0" applyNumberFormat="0" applyFill="0" applyBorder="0" applyAlignment="0" applyProtection="0"/>
    <xf numFmtId="0" fontId="98" fillId="0" borderId="0" applyNumberFormat="0" applyFill="0" applyBorder="0" applyAlignment="0" applyProtection="0"/>
    <xf numFmtId="0" fontId="99" fillId="0" borderId="11" applyNumberFormat="0" applyFill="0" applyAlignment="0" applyProtection="0"/>
    <xf numFmtId="0" fontId="100" fillId="0" borderId="0" applyNumberFormat="0" applyFill="0" applyBorder="0" applyAlignment="0" applyProtection="0"/>
  </cellStyleXfs>
  <cellXfs count="299">
    <xf numFmtId="0" fontId="0" fillId="0" borderId="0" xfId="0" applyAlignment="1">
      <alignment/>
    </xf>
    <xf numFmtId="0" fontId="1" fillId="0" borderId="12" xfId="0" applyFont="1" applyBorder="1" applyAlignment="1">
      <alignment/>
    </xf>
    <xf numFmtId="0" fontId="1" fillId="0" borderId="12" xfId="0" applyFont="1" applyBorder="1" applyAlignment="1" applyProtection="1">
      <alignment horizontal="center" vertical="justify"/>
      <protection locked="0"/>
    </xf>
    <xf numFmtId="0" fontId="1" fillId="0" borderId="12" xfId="0" applyFont="1" applyBorder="1" applyAlignment="1">
      <alignment horizontal="center" vertical="justify"/>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3" fillId="0" borderId="12" xfId="0" applyFont="1" applyBorder="1" applyAlignment="1">
      <alignment/>
    </xf>
    <xf numFmtId="5" fontId="3" fillId="0" borderId="12" xfId="0" applyNumberFormat="1" applyFont="1" applyBorder="1" applyAlignment="1" applyProtection="1">
      <alignment/>
      <protection locked="0"/>
    </xf>
    <xf numFmtId="5" fontId="3" fillId="0" borderId="12" xfId="0" applyNumberFormat="1" applyFont="1" applyBorder="1" applyAlignment="1" applyProtection="1">
      <alignment/>
      <protection/>
    </xf>
    <xf numFmtId="0" fontId="4" fillId="0" borderId="14" xfId="0" applyFont="1" applyBorder="1" applyAlignment="1">
      <alignment/>
    </xf>
    <xf numFmtId="0" fontId="3" fillId="0" borderId="0" xfId="0" applyFont="1" applyAlignment="1">
      <alignment/>
    </xf>
    <xf numFmtId="5" fontId="0" fillId="0" borderId="0" xfId="0" applyNumberFormat="1" applyAlignment="1">
      <alignment/>
    </xf>
    <xf numFmtId="0" fontId="1" fillId="0" borderId="14" xfId="0" applyFont="1" applyBorder="1" applyAlignment="1">
      <alignment/>
    </xf>
    <xf numFmtId="0" fontId="2" fillId="0" borderId="14" xfId="0" applyFont="1" applyBorder="1" applyAlignment="1">
      <alignment/>
    </xf>
    <xf numFmtId="5" fontId="3" fillId="0" borderId="12" xfId="0" applyNumberFormat="1" applyFont="1" applyBorder="1" applyAlignment="1">
      <alignment/>
    </xf>
    <xf numFmtId="173" fontId="3" fillId="0" borderId="12" xfId="0" applyNumberFormat="1" applyFont="1" applyBorder="1" applyAlignment="1" applyProtection="1">
      <alignment/>
      <protection locked="0"/>
    </xf>
    <xf numFmtId="5" fontId="4" fillId="0" borderId="14" xfId="0" applyNumberFormat="1" applyFont="1" applyBorder="1" applyAlignment="1">
      <alignment/>
    </xf>
    <xf numFmtId="5" fontId="3" fillId="0" borderId="0" xfId="0" applyNumberFormat="1" applyFont="1" applyAlignment="1">
      <alignment/>
    </xf>
    <xf numFmtId="6" fontId="4" fillId="0" borderId="14" xfId="0" applyNumberFormat="1" applyFont="1" applyBorder="1" applyAlignment="1">
      <alignment/>
    </xf>
    <xf numFmtId="0" fontId="4" fillId="0" borderId="12" xfId="0" applyFont="1" applyBorder="1" applyAlignment="1">
      <alignment/>
    </xf>
    <xf numFmtId="5" fontId="3" fillId="0" borderId="14" xfId="0" applyNumberFormat="1" applyFont="1" applyBorder="1" applyAlignment="1" applyProtection="1">
      <alignment/>
      <protection/>
    </xf>
    <xf numFmtId="0" fontId="86" fillId="0" borderId="6" xfId="58" applyAlignment="1">
      <alignment vertical="center"/>
    </xf>
    <xf numFmtId="0" fontId="78" fillId="0" borderId="0" xfId="49" applyAlignment="1">
      <alignment vertical="center"/>
    </xf>
    <xf numFmtId="175" fontId="89" fillId="32" borderId="1" xfId="63" applyNumberFormat="1" applyAlignment="1">
      <alignment/>
    </xf>
    <xf numFmtId="10" fontId="89" fillId="32" borderId="1" xfId="63" applyNumberFormat="1" applyAlignment="1">
      <alignment/>
    </xf>
    <xf numFmtId="0" fontId="89" fillId="32" borderId="1" xfId="63" applyAlignment="1">
      <alignment/>
    </xf>
    <xf numFmtId="44" fontId="89" fillId="32" borderId="1" xfId="63" applyNumberFormat="1" applyAlignment="1">
      <alignment/>
    </xf>
    <xf numFmtId="0" fontId="87" fillId="0" borderId="7" xfId="59" applyAlignment="1">
      <alignment vertical="center"/>
    </xf>
    <xf numFmtId="179" fontId="89" fillId="32" borderId="1" xfId="63" applyNumberFormat="1" applyAlignment="1">
      <alignment/>
    </xf>
    <xf numFmtId="0" fontId="6" fillId="0" borderId="12" xfId="0" applyFont="1" applyBorder="1" applyAlignment="1">
      <alignment/>
    </xf>
    <xf numFmtId="5" fontId="6" fillId="0" borderId="12" xfId="0" applyNumberFormat="1" applyFont="1" applyBorder="1" applyAlignment="1" applyProtection="1">
      <alignment/>
      <protection locked="0"/>
    </xf>
    <xf numFmtId="5" fontId="4" fillId="0" borderId="14" xfId="0" applyNumberFormat="1" applyFont="1" applyBorder="1" applyAlignment="1" applyProtection="1">
      <alignment/>
      <protection locked="0"/>
    </xf>
    <xf numFmtId="0" fontId="87" fillId="0" borderId="0" xfId="60"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35" borderId="0" xfId="0" applyFill="1" applyAlignment="1">
      <alignment vertical="center"/>
    </xf>
    <xf numFmtId="0" fontId="85" fillId="29" borderId="5" xfId="57" applyFill="1" applyAlignment="1">
      <alignment vertical="top"/>
    </xf>
    <xf numFmtId="0" fontId="86" fillId="29" borderId="6" xfId="58" applyFill="1" applyAlignment="1">
      <alignment/>
    </xf>
    <xf numFmtId="0" fontId="86" fillId="29" borderId="6" xfId="58" applyFill="1" applyAlignment="1">
      <alignment vertical="center"/>
    </xf>
    <xf numFmtId="0" fontId="81" fillId="29" borderId="4" xfId="55">
      <alignment/>
    </xf>
    <xf numFmtId="42" fontId="81" fillId="29" borderId="4" xfId="45" applyFont="1" applyFill="1" applyBorder="1" applyAlignment="1">
      <alignment/>
    </xf>
    <xf numFmtId="9" fontId="81" fillId="29" borderId="4" xfId="68" applyFont="1" applyFill="1" applyBorder="1" applyAlignment="1">
      <alignment/>
    </xf>
    <xf numFmtId="0" fontId="0" fillId="0" borderId="0" xfId="0" applyFill="1" applyAlignment="1">
      <alignment/>
    </xf>
    <xf numFmtId="0" fontId="0" fillId="0" borderId="0" xfId="0" applyFill="1" applyBorder="1" applyAlignment="1">
      <alignment horizontal="right" wrapText="1"/>
    </xf>
    <xf numFmtId="0" fontId="0" fillId="0" borderId="0" xfId="0" applyFill="1" applyBorder="1" applyAlignment="1">
      <alignment/>
    </xf>
    <xf numFmtId="10" fontId="0" fillId="0" borderId="0" xfId="0" applyNumberFormat="1" applyFill="1" applyBorder="1" applyAlignment="1">
      <alignment horizontal="right"/>
    </xf>
    <xf numFmtId="0" fontId="0" fillId="0" borderId="0" xfId="0" applyFill="1" applyBorder="1" applyAlignment="1">
      <alignment horizontal="right"/>
    </xf>
    <xf numFmtId="9" fontId="7" fillId="0" borderId="0" xfId="0" applyNumberFormat="1" applyFont="1" applyAlignment="1">
      <alignment horizontal="left"/>
    </xf>
    <xf numFmtId="0" fontId="87" fillId="0" borderId="7" xfId="59" applyAlignment="1">
      <alignment horizontal="right" vertical="center"/>
    </xf>
    <xf numFmtId="0" fontId="101" fillId="0" borderId="0" xfId="0" applyFont="1" applyBorder="1" applyAlignment="1">
      <alignment horizontal="center" vertical="center" textRotation="45" wrapText="1"/>
    </xf>
    <xf numFmtId="0" fontId="102" fillId="0" borderId="0" xfId="0" applyFont="1" applyAlignment="1">
      <alignment horizontal="center"/>
    </xf>
    <xf numFmtId="0" fontId="0" fillId="0" borderId="0" xfId="0" applyFill="1" applyBorder="1" applyAlignment="1">
      <alignment horizontal="center" vertical="center" wrapText="1"/>
    </xf>
    <xf numFmtId="9" fontId="0" fillId="0" borderId="0" xfId="68" applyFont="1" applyFill="1" applyBorder="1" applyAlignment="1">
      <alignment horizontal="center" vertical="center"/>
    </xf>
    <xf numFmtId="9" fontId="103" fillId="0" borderId="0" xfId="68" applyNumberFormat="1" applyFont="1" applyFill="1" applyBorder="1" applyAlignment="1">
      <alignment horizontal="center" vertical="center"/>
    </xf>
    <xf numFmtId="9" fontId="104" fillId="0" borderId="0" xfId="68" applyFont="1" applyFill="1" applyBorder="1" applyAlignment="1">
      <alignment horizontal="center" vertical="center"/>
    </xf>
    <xf numFmtId="0" fontId="0" fillId="0" borderId="15" xfId="0" applyBorder="1" applyAlignment="1">
      <alignment/>
    </xf>
    <xf numFmtId="0" fontId="0" fillId="0" borderId="16" xfId="0" applyBorder="1" applyAlignment="1">
      <alignment horizontal="center" vertical="center" wrapText="1"/>
    </xf>
    <xf numFmtId="0" fontId="105" fillId="0" borderId="17" xfId="71" applyFont="1" applyBorder="1">
      <alignment/>
    </xf>
    <xf numFmtId="0" fontId="0" fillId="0" borderId="18" xfId="0" applyBorder="1" applyAlignment="1">
      <alignment horizontal="right" wrapText="1"/>
    </xf>
    <xf numFmtId="0" fontId="103" fillId="0" borderId="19" xfId="0" applyFont="1" applyBorder="1" applyAlignment="1">
      <alignment/>
    </xf>
    <xf numFmtId="9" fontId="103" fillId="0" borderId="20" xfId="68" applyNumberFormat="1" applyFont="1" applyBorder="1" applyAlignment="1">
      <alignment horizontal="center"/>
    </xf>
    <xf numFmtId="0" fontId="104" fillId="14" borderId="21" xfId="0" applyFont="1" applyFill="1" applyBorder="1" applyAlignment="1">
      <alignment/>
    </xf>
    <xf numFmtId="0" fontId="0" fillId="0" borderId="17" xfId="0" applyBorder="1" applyAlignment="1">
      <alignment/>
    </xf>
    <xf numFmtId="9" fontId="0" fillId="0" borderId="18" xfId="0" applyNumberFormat="1" applyBorder="1" applyAlignment="1">
      <alignment horizontal="center"/>
    </xf>
    <xf numFmtId="0" fontId="0" fillId="0" borderId="18" xfId="0" applyBorder="1" applyAlignment="1">
      <alignment horizontal="center" wrapText="1"/>
    </xf>
    <xf numFmtId="9" fontId="104" fillId="14" borderId="22" xfId="68" applyNumberFormat="1" applyFont="1" applyFill="1" applyBorder="1" applyAlignment="1">
      <alignment horizontal="center"/>
    </xf>
    <xf numFmtId="0" fontId="0" fillId="0" borderId="17" xfId="0" applyFill="1" applyBorder="1" applyAlignment="1">
      <alignment/>
    </xf>
    <xf numFmtId="9" fontId="0" fillId="0" borderId="18" xfId="68" applyFont="1" applyFill="1" applyBorder="1" applyAlignment="1">
      <alignment horizontal="center"/>
    </xf>
    <xf numFmtId="0" fontId="7" fillId="36" borderId="23" xfId="72" applyFont="1" applyFill="1" applyBorder="1">
      <alignment/>
    </xf>
    <xf numFmtId="9" fontId="104" fillId="14" borderId="24" xfId="68" applyNumberFormat="1" applyFont="1" applyFill="1" applyBorder="1" applyAlignment="1">
      <alignment horizontal="center"/>
    </xf>
    <xf numFmtId="0" fontId="96" fillId="0" borderId="17" xfId="72" applyBorder="1">
      <alignment/>
    </xf>
    <xf numFmtId="0" fontId="0" fillId="0" borderId="18" xfId="0" applyNumberFormat="1" applyBorder="1" applyAlignment="1">
      <alignment horizontal="center"/>
    </xf>
    <xf numFmtId="0" fontId="106" fillId="0" borderId="17" xfId="72" applyFont="1" applyBorder="1">
      <alignment/>
    </xf>
    <xf numFmtId="0" fontId="0" fillId="0" borderId="18" xfId="0" applyBorder="1" applyAlignment="1">
      <alignment horizontal="center"/>
    </xf>
    <xf numFmtId="192" fontId="103" fillId="0" borderId="20" xfId="68" applyNumberFormat="1" applyFont="1" applyBorder="1" applyAlignment="1">
      <alignment horizontal="center"/>
    </xf>
    <xf numFmtId="192" fontId="104" fillId="14" borderId="22" xfId="68" applyNumberFormat="1" applyFont="1" applyFill="1" applyBorder="1" applyAlignment="1">
      <alignment horizontal="center"/>
    </xf>
    <xf numFmtId="0" fontId="95" fillId="0" borderId="17" xfId="71" applyBorder="1">
      <alignment/>
    </xf>
    <xf numFmtId="5" fontId="103" fillId="0" borderId="19" xfId="0" applyNumberFormat="1" applyFont="1" applyBorder="1" applyAlignment="1">
      <alignment horizontal="left"/>
    </xf>
    <xf numFmtId="0" fontId="7" fillId="14" borderId="23" xfId="72" applyFont="1" applyFill="1" applyBorder="1">
      <alignment/>
    </xf>
    <xf numFmtId="0" fontId="7" fillId="36" borderId="25" xfId="72" applyFont="1" applyFill="1" applyBorder="1">
      <alignment/>
    </xf>
    <xf numFmtId="9" fontId="104" fillId="14" borderId="26" xfId="68" applyNumberFormat="1" applyFont="1" applyFill="1" applyBorder="1" applyAlignment="1">
      <alignment horizontal="center"/>
    </xf>
    <xf numFmtId="9" fontId="7" fillId="0" borderId="17" xfId="68" applyFont="1" applyFill="1" applyBorder="1" applyAlignment="1">
      <alignment horizontal="center" vertical="center"/>
    </xf>
    <xf numFmtId="9" fontId="7" fillId="0" borderId="0" xfId="68" applyFont="1" applyFill="1" applyBorder="1" applyAlignment="1">
      <alignment horizontal="center" vertical="center"/>
    </xf>
    <xf numFmtId="0" fontId="0" fillId="0" borderId="0" xfId="0" applyFont="1" applyAlignment="1" applyProtection="1">
      <alignment/>
      <protection/>
    </xf>
    <xf numFmtId="0" fontId="10" fillId="0" borderId="0" xfId="0" applyFont="1" applyFill="1" applyAlignment="1" applyProtection="1">
      <alignment/>
      <protection/>
    </xf>
    <xf numFmtId="0" fontId="107" fillId="0" borderId="0" xfId="0" applyFont="1" applyFill="1" applyAlignment="1" applyProtection="1">
      <alignment/>
      <protection/>
    </xf>
    <xf numFmtId="0" fontId="49" fillId="0" borderId="0" xfId="0" applyFont="1" applyAlignment="1" applyProtection="1">
      <alignment/>
      <protection/>
    </xf>
    <xf numFmtId="0" fontId="50" fillId="0" borderId="0" xfId="0" applyFont="1" applyFill="1" applyAlignment="1" applyProtection="1">
      <alignment/>
      <protection locked="0"/>
    </xf>
    <xf numFmtId="0" fontId="51" fillId="0" borderId="0" xfId="0" applyFont="1" applyFill="1" applyAlignment="1" applyProtection="1">
      <alignment/>
      <protection locked="0"/>
    </xf>
    <xf numFmtId="0" fontId="8" fillId="37" borderId="0" xfId="0" applyFont="1" applyFill="1" applyAlignment="1" applyProtection="1">
      <alignment horizontal="centerContinuous"/>
      <protection/>
    </xf>
    <xf numFmtId="0" fontId="9" fillId="37" borderId="0" xfId="0" applyFont="1" applyFill="1" applyAlignment="1" applyProtection="1">
      <alignment horizontal="centerContinuous"/>
      <protection/>
    </xf>
    <xf numFmtId="0" fontId="0" fillId="0" borderId="0" xfId="0" applyFont="1" applyAlignment="1" applyProtection="1">
      <alignment horizontal="center"/>
      <protection/>
    </xf>
    <xf numFmtId="0" fontId="9" fillId="37" borderId="0" xfId="0" applyFont="1" applyFill="1" applyAlignment="1" applyProtection="1">
      <alignment horizontal="center"/>
      <protection/>
    </xf>
    <xf numFmtId="0" fontId="50" fillId="0" borderId="0" xfId="0" applyFont="1" applyFill="1" applyAlignment="1" applyProtection="1">
      <alignment horizontal="center"/>
      <protection/>
    </xf>
    <xf numFmtId="192" fontId="50" fillId="0" borderId="0" xfId="0" applyNumberFormat="1" applyFont="1" applyFill="1" applyAlignment="1" applyProtection="1">
      <alignment horizontal="center"/>
      <protection/>
    </xf>
    <xf numFmtId="0" fontId="108" fillId="0" borderId="0" xfId="0" applyFont="1" applyFill="1" applyAlignment="1" applyProtection="1">
      <alignment horizontal="center"/>
      <protection/>
    </xf>
    <xf numFmtId="0" fontId="51" fillId="0" borderId="0" xfId="0" applyFont="1" applyFill="1" applyBorder="1" applyAlignment="1" applyProtection="1">
      <alignment horizontal="right"/>
      <protection/>
    </xf>
    <xf numFmtId="0" fontId="51" fillId="0" borderId="0" xfId="0" applyFont="1" applyFill="1" applyBorder="1" applyAlignment="1" applyProtection="1">
      <alignment horizontal="center"/>
      <protection/>
    </xf>
    <xf numFmtId="9" fontId="51" fillId="0" borderId="0" xfId="68" applyNumberFormat="1" applyFont="1" applyFill="1" applyBorder="1" applyAlignment="1" applyProtection="1">
      <alignment horizontal="center"/>
      <protection/>
    </xf>
    <xf numFmtId="9" fontId="51" fillId="0" borderId="0" xfId="68" applyFont="1" applyFill="1" applyBorder="1" applyAlignment="1" applyProtection="1">
      <alignment horizontal="center"/>
      <protection/>
    </xf>
    <xf numFmtId="192" fontId="50" fillId="0" borderId="0" xfId="0" applyNumberFormat="1" applyFont="1" applyFill="1" applyBorder="1" applyAlignment="1" applyProtection="1">
      <alignment horizontal="center"/>
      <protection/>
    </xf>
    <xf numFmtId="192" fontId="51" fillId="0" borderId="0" xfId="0" applyNumberFormat="1" applyFont="1" applyFill="1" applyBorder="1" applyAlignment="1" applyProtection="1">
      <alignment horizontal="center"/>
      <protection/>
    </xf>
    <xf numFmtId="0" fontId="53" fillId="37" borderId="0" xfId="0" applyFont="1" applyFill="1" applyAlignment="1" applyProtection="1">
      <alignment horizontal="left"/>
      <protection/>
    </xf>
    <xf numFmtId="9" fontId="53" fillId="37" borderId="0" xfId="68" applyFont="1" applyFill="1" applyAlignment="1" applyProtection="1">
      <alignment horizontal="center"/>
      <protection/>
    </xf>
    <xf numFmtId="0" fontId="109" fillId="32" borderId="1" xfId="63" applyFont="1" applyAlignment="1">
      <alignment/>
    </xf>
    <xf numFmtId="9" fontId="50" fillId="0" borderId="0" xfId="68" applyFont="1" applyFill="1" applyBorder="1" applyAlignment="1" applyProtection="1">
      <alignment horizontal="center"/>
      <protection/>
    </xf>
    <xf numFmtId="9" fontId="50" fillId="0" borderId="0" xfId="68" applyFont="1" applyFill="1" applyAlignment="1" applyProtection="1">
      <alignment horizontal="center"/>
      <protection/>
    </xf>
    <xf numFmtId="0" fontId="109" fillId="32" borderId="1" xfId="63" applyFont="1" applyAlignment="1">
      <alignment horizontal="center"/>
    </xf>
    <xf numFmtId="9" fontId="109" fillId="32" borderId="1" xfId="68" applyFont="1" applyFill="1" applyBorder="1" applyAlignment="1">
      <alignment horizontal="center"/>
    </xf>
    <xf numFmtId="173" fontId="109" fillId="32" borderId="1" xfId="63" applyNumberFormat="1" applyFont="1" applyAlignment="1">
      <alignment horizontal="center"/>
    </xf>
    <xf numFmtId="173" fontId="51" fillId="0" borderId="0" xfId="44" applyNumberFormat="1" applyFont="1" applyFill="1" applyBorder="1" applyAlignment="1" applyProtection="1">
      <alignment horizontal="center"/>
      <protection/>
    </xf>
    <xf numFmtId="173" fontId="50" fillId="0" borderId="0" xfId="44" applyNumberFormat="1" applyFont="1" applyFill="1" applyAlignment="1" applyProtection="1">
      <alignment horizontal="center"/>
      <protection/>
    </xf>
    <xf numFmtId="173" fontId="50" fillId="0" borderId="0" xfId="44" applyNumberFormat="1" applyFont="1" applyFill="1" applyAlignment="1" applyProtection="1">
      <alignment horizontal="center"/>
      <protection locked="0"/>
    </xf>
    <xf numFmtId="173" fontId="54" fillId="0" borderId="0" xfId="44" applyNumberFormat="1" applyFont="1" applyFill="1" applyAlignment="1" applyProtection="1">
      <alignment horizontal="center"/>
      <protection locked="0"/>
    </xf>
    <xf numFmtId="173" fontId="54" fillId="0" borderId="0" xfId="44" applyNumberFormat="1" applyFont="1" applyFill="1" applyBorder="1" applyAlignment="1" applyProtection="1">
      <alignment horizontal="center"/>
      <protection locked="0"/>
    </xf>
    <xf numFmtId="173" fontId="50" fillId="0" borderId="0" xfId="44" applyNumberFormat="1" applyFont="1" applyFill="1" applyBorder="1" applyAlignment="1" applyProtection="1">
      <alignment horizontal="center"/>
      <protection locked="0"/>
    </xf>
    <xf numFmtId="0" fontId="49" fillId="0" borderId="0" xfId="0" applyFont="1" applyFill="1" applyAlignment="1" applyProtection="1">
      <alignment/>
      <protection/>
    </xf>
    <xf numFmtId="198" fontId="109" fillId="32" borderId="1" xfId="44" applyNumberFormat="1" applyFont="1" applyFill="1" applyBorder="1" applyAlignment="1">
      <alignment/>
    </xf>
    <xf numFmtId="198" fontId="51" fillId="0" borderId="0" xfId="44" applyNumberFormat="1" applyFont="1" applyFill="1" applyBorder="1" applyAlignment="1" applyProtection="1">
      <alignment horizontal="right"/>
      <protection/>
    </xf>
    <xf numFmtId="198" fontId="50" fillId="0" borderId="0" xfId="44" applyNumberFormat="1" applyFont="1" applyFill="1" applyAlignment="1" applyProtection="1">
      <alignment/>
      <protection/>
    </xf>
    <xf numFmtId="198" fontId="55" fillId="0" borderId="0" xfId="44" applyNumberFormat="1" applyFont="1" applyFill="1" applyAlignment="1" applyProtection="1">
      <alignment/>
      <protection locked="0"/>
    </xf>
    <xf numFmtId="198" fontId="49" fillId="0" borderId="0" xfId="44" applyNumberFormat="1" applyFont="1" applyFill="1" applyAlignment="1" applyProtection="1">
      <alignment/>
      <protection locked="0"/>
    </xf>
    <xf numFmtId="198" fontId="55" fillId="32" borderId="1" xfId="44" applyNumberFormat="1" applyFont="1" applyFill="1" applyBorder="1" applyAlignment="1">
      <alignment/>
    </xf>
    <xf numFmtId="198" fontId="55" fillId="0" borderId="0" xfId="44" applyNumberFormat="1" applyFont="1" applyFill="1" applyAlignment="1" applyProtection="1">
      <alignment/>
      <protection/>
    </xf>
    <xf numFmtId="198" fontId="56" fillId="0" borderId="0" xfId="44" applyNumberFormat="1" applyFont="1" applyFill="1" applyBorder="1" applyAlignment="1" applyProtection="1">
      <alignment/>
      <protection locked="0"/>
    </xf>
    <xf numFmtId="198" fontId="56" fillId="32" borderId="1" xfId="44" applyNumberFormat="1" applyFont="1" applyFill="1" applyBorder="1" applyAlignment="1">
      <alignment/>
    </xf>
    <xf numFmtId="198" fontId="55" fillId="0" borderId="0" xfId="44" applyNumberFormat="1" applyFont="1" applyFill="1" applyBorder="1" applyAlignment="1" applyProtection="1">
      <alignment/>
      <protection locked="0"/>
    </xf>
    <xf numFmtId="198" fontId="57" fillId="32" borderId="1" xfId="44" applyNumberFormat="1" applyFont="1" applyFill="1" applyBorder="1" applyAlignment="1">
      <alignment/>
    </xf>
    <xf numFmtId="198" fontId="0" fillId="0" borderId="0" xfId="0" applyNumberFormat="1" applyFont="1" applyAlignment="1" applyProtection="1">
      <alignment/>
      <protection/>
    </xf>
    <xf numFmtId="198" fontId="53" fillId="37" borderId="0" xfId="44" applyNumberFormat="1" applyFont="1" applyFill="1" applyAlignment="1" applyProtection="1">
      <alignment horizontal="left"/>
      <protection/>
    </xf>
    <xf numFmtId="192" fontId="77" fillId="29" borderId="27" xfId="0" applyNumberFormat="1" applyFont="1" applyFill="1" applyBorder="1" applyAlignment="1">
      <alignment vertical="center"/>
    </xf>
    <xf numFmtId="0" fontId="87" fillId="29" borderId="28" xfId="60" applyFont="1" applyFill="1" applyBorder="1" applyAlignment="1">
      <alignment vertical="center"/>
    </xf>
    <xf numFmtId="192" fontId="77" fillId="29" borderId="27" xfId="68" applyNumberFormat="1" applyFont="1" applyFill="1" applyBorder="1" applyAlignment="1">
      <alignment vertical="center"/>
    </xf>
    <xf numFmtId="2" fontId="93" fillId="29" borderId="0" xfId="69" applyFill="1" applyAlignment="1">
      <alignment horizontal="center" vertical="center"/>
    </xf>
    <xf numFmtId="175" fontId="93" fillId="29" borderId="0" xfId="45" applyNumberFormat="1" applyFont="1" applyFill="1" applyAlignment="1">
      <alignment horizontal="center" vertical="center"/>
    </xf>
    <xf numFmtId="0" fontId="94" fillId="29" borderId="0" xfId="70" applyAlignment="1">
      <alignment horizontal="center" vertical="center"/>
    </xf>
    <xf numFmtId="0" fontId="87" fillId="29" borderId="29" xfId="0" applyFont="1" applyFill="1" applyBorder="1" applyAlignment="1">
      <alignment vertical="center"/>
    </xf>
    <xf numFmtId="192" fontId="77" fillId="29" borderId="30" xfId="0" applyNumberFormat="1" applyFont="1" applyFill="1" applyBorder="1" applyAlignment="1">
      <alignment vertical="center"/>
    </xf>
    <xf numFmtId="0" fontId="87" fillId="29" borderId="0" xfId="60" applyFont="1" applyFill="1" applyBorder="1" applyAlignment="1">
      <alignment vertical="center"/>
    </xf>
    <xf numFmtId="0" fontId="87" fillId="29" borderId="30" xfId="60" applyFont="1" applyFill="1" applyBorder="1" applyAlignment="1">
      <alignment vertical="center"/>
    </xf>
    <xf numFmtId="0" fontId="0" fillId="0" borderId="31" xfId="0" applyBorder="1" applyAlignment="1">
      <alignment vertical="center"/>
    </xf>
    <xf numFmtId="0" fontId="0" fillId="0" borderId="31" xfId="0" applyFont="1" applyBorder="1" applyAlignment="1">
      <alignment vertical="center"/>
    </xf>
    <xf numFmtId="0" fontId="87" fillId="29" borderId="32" xfId="0" applyFont="1" applyFill="1" applyBorder="1" applyAlignment="1">
      <alignment vertical="center"/>
    </xf>
    <xf numFmtId="0" fontId="77" fillId="29" borderId="32" xfId="0" applyFont="1" applyFill="1" applyBorder="1" applyAlignment="1">
      <alignment vertical="center"/>
    </xf>
    <xf numFmtId="0" fontId="86" fillId="29" borderId="6" xfId="58" applyFill="1" applyAlignment="1">
      <alignment/>
    </xf>
    <xf numFmtId="9" fontId="86" fillId="29" borderId="6" xfId="68" applyFont="1" applyFill="1" applyBorder="1" applyAlignment="1">
      <alignment/>
    </xf>
    <xf numFmtId="42" fontId="0" fillId="0" borderId="0" xfId="0" applyNumberFormat="1" applyAlignment="1">
      <alignment vertical="center"/>
    </xf>
    <xf numFmtId="0" fontId="0" fillId="0" borderId="0" xfId="0" applyNumberFormat="1" applyAlignment="1">
      <alignment vertical="center"/>
    </xf>
    <xf numFmtId="9" fontId="0" fillId="38" borderId="31" xfId="68" applyNumberFormat="1" applyFont="1" applyFill="1" applyBorder="1" applyAlignment="1">
      <alignment vertical="center"/>
    </xf>
    <xf numFmtId="44" fontId="89" fillId="32" borderId="33" xfId="44" applyFont="1" applyFill="1" applyBorder="1" applyAlignment="1">
      <alignment vertical="center"/>
    </xf>
    <xf numFmtId="0" fontId="0" fillId="0" borderId="34" xfId="0" applyBorder="1" applyAlignment="1">
      <alignment vertical="center"/>
    </xf>
    <xf numFmtId="9" fontId="0" fillId="38" borderId="34" xfId="68" applyNumberFormat="1" applyFont="1" applyFill="1" applyBorder="1" applyAlignment="1">
      <alignment vertical="center"/>
    </xf>
    <xf numFmtId="0" fontId="0" fillId="0" borderId="35" xfId="0" applyBorder="1" applyAlignment="1">
      <alignment vertical="center"/>
    </xf>
    <xf numFmtId="0" fontId="0" fillId="0" borderId="36" xfId="0" applyFont="1" applyBorder="1" applyAlignment="1">
      <alignment horizontal="left" vertical="center" indent="3"/>
    </xf>
    <xf numFmtId="0" fontId="0" fillId="0" borderId="31" xfId="0" applyFont="1" applyBorder="1" applyAlignment="1">
      <alignment horizontal="left" vertical="center" indent="2"/>
    </xf>
    <xf numFmtId="42" fontId="81" fillId="0" borderId="0" xfId="45" applyFont="1" applyFill="1" applyBorder="1" applyAlignment="1">
      <alignment/>
    </xf>
    <xf numFmtId="0" fontId="0" fillId="0" borderId="0" xfId="0" applyFill="1" applyBorder="1" applyAlignment="1">
      <alignment vertical="center"/>
    </xf>
    <xf numFmtId="44" fontId="89" fillId="32" borderId="37" xfId="44" applyFont="1" applyFill="1" applyBorder="1" applyAlignment="1">
      <alignment vertical="center"/>
    </xf>
    <xf numFmtId="0" fontId="86" fillId="29" borderId="6" xfId="58" applyFill="1" applyAlignment="1">
      <alignment horizontal="center" vertical="center"/>
    </xf>
    <xf numFmtId="0" fontId="77" fillId="29" borderId="0" xfId="47" applyAlignment="1">
      <alignment horizontal="center" vertical="center"/>
    </xf>
    <xf numFmtId="14" fontId="76" fillId="20" borderId="3" xfId="46" applyAlignment="1">
      <alignment horizontal="center" vertical="center"/>
    </xf>
    <xf numFmtId="0" fontId="49" fillId="0" borderId="0" xfId="0" applyFont="1" applyAlignment="1">
      <alignment/>
    </xf>
    <xf numFmtId="0" fontId="58" fillId="0" borderId="0" xfId="0" applyFont="1" applyAlignment="1">
      <alignment horizontal="center" vertical="center"/>
    </xf>
    <xf numFmtId="0" fontId="110" fillId="0" borderId="0" xfId="0" applyFont="1" applyAlignment="1">
      <alignment horizontal="right"/>
    </xf>
    <xf numFmtId="0" fontId="111" fillId="15" borderId="0" xfId="0" applyFont="1" applyFill="1" applyAlignment="1">
      <alignment/>
    </xf>
    <xf numFmtId="0" fontId="112" fillId="39" borderId="38" xfId="0" applyFont="1" applyFill="1" applyBorder="1" applyAlignment="1">
      <alignment horizontal="left" wrapText="1"/>
    </xf>
    <xf numFmtId="0" fontId="112" fillId="39" borderId="39" xfId="0" applyFont="1" applyFill="1" applyBorder="1" applyAlignment="1">
      <alignment horizontal="left" wrapText="1"/>
    </xf>
    <xf numFmtId="0" fontId="112" fillId="39" borderId="39" xfId="0" applyFont="1" applyFill="1" applyBorder="1" applyAlignment="1">
      <alignment horizontal="right" wrapText="1"/>
    </xf>
    <xf numFmtId="0" fontId="112" fillId="39" borderId="40" xfId="0" applyFont="1" applyFill="1" applyBorder="1" applyAlignment="1">
      <alignment horizontal="right" wrapText="1"/>
    </xf>
    <xf numFmtId="0" fontId="113" fillId="40" borderId="38" xfId="0" applyFont="1" applyFill="1" applyBorder="1" applyAlignment="1">
      <alignment horizontal="left"/>
    </xf>
    <xf numFmtId="14" fontId="113" fillId="40" borderId="39" xfId="0" applyNumberFormat="1" applyFont="1" applyFill="1" applyBorder="1" applyAlignment="1">
      <alignment horizontal="left"/>
    </xf>
    <xf numFmtId="175" fontId="113" fillId="40" borderId="39" xfId="0" applyNumberFormat="1" applyFont="1" applyFill="1" applyBorder="1" applyAlignment="1">
      <alignment horizontal="right"/>
    </xf>
    <xf numFmtId="175" fontId="113" fillId="40" borderId="40" xfId="0" applyNumberFormat="1" applyFont="1" applyFill="1" applyBorder="1" applyAlignment="1">
      <alignment horizontal="right"/>
    </xf>
    <xf numFmtId="0" fontId="113" fillId="0" borderId="38" xfId="0" applyFont="1" applyBorder="1" applyAlignment="1">
      <alignment horizontal="left"/>
    </xf>
    <xf numFmtId="14" fontId="113" fillId="0" borderId="39" xfId="0" applyNumberFormat="1" applyFont="1" applyBorder="1" applyAlignment="1">
      <alignment horizontal="left"/>
    </xf>
    <xf numFmtId="175" fontId="113" fillId="0" borderId="39" xfId="0" applyNumberFormat="1" applyFont="1" applyBorder="1" applyAlignment="1">
      <alignment horizontal="right"/>
    </xf>
    <xf numFmtId="175" fontId="113" fillId="0" borderId="40" xfId="0" applyNumberFormat="1" applyFont="1" applyBorder="1" applyAlignment="1">
      <alignment horizontal="right"/>
    </xf>
    <xf numFmtId="42" fontId="87" fillId="29" borderId="30" xfId="60" applyNumberFormat="1" applyFont="1" applyFill="1" applyBorder="1" applyAlignment="1">
      <alignment vertical="center"/>
    </xf>
    <xf numFmtId="42" fontId="89" fillId="32" borderId="33" xfId="44" applyNumberFormat="1" applyFont="1" applyFill="1" applyBorder="1" applyAlignment="1">
      <alignment vertical="center"/>
    </xf>
    <xf numFmtId="42" fontId="89" fillId="32" borderId="41" xfId="44" applyNumberFormat="1" applyFont="1" applyFill="1" applyBorder="1" applyAlignment="1">
      <alignment vertical="center"/>
    </xf>
    <xf numFmtId="42" fontId="77" fillId="29" borderId="30" xfId="44" applyNumberFormat="1" applyFont="1" applyFill="1" applyBorder="1" applyAlignment="1">
      <alignment vertical="center"/>
    </xf>
    <xf numFmtId="42" fontId="81" fillId="29" borderId="4" xfId="45" applyNumberFormat="1" applyFont="1" applyFill="1" applyBorder="1" applyAlignment="1">
      <alignment/>
    </xf>
    <xf numFmtId="198" fontId="89" fillId="32" borderId="33" xfId="44" applyNumberFormat="1" applyFont="1" applyFill="1" applyBorder="1" applyAlignment="1">
      <alignment vertical="center"/>
    </xf>
    <xf numFmtId="198" fontId="89" fillId="32" borderId="41" xfId="44" applyNumberFormat="1" applyFont="1" applyFill="1" applyBorder="1" applyAlignment="1">
      <alignment vertical="center"/>
    </xf>
    <xf numFmtId="198" fontId="77" fillId="29" borderId="30" xfId="44" applyNumberFormat="1" applyFont="1" applyFill="1" applyBorder="1" applyAlignment="1">
      <alignment vertical="center"/>
    </xf>
    <xf numFmtId="198" fontId="86" fillId="29" borderId="6" xfId="44" applyNumberFormat="1" applyFont="1" applyFill="1" applyBorder="1" applyAlignment="1">
      <alignment/>
    </xf>
    <xf numFmtId="198" fontId="89" fillId="32" borderId="33" xfId="44" applyNumberFormat="1" applyFont="1" applyFill="1" applyBorder="1" applyAlignment="1">
      <alignment horizontal="right"/>
    </xf>
    <xf numFmtId="198" fontId="89" fillId="32" borderId="41" xfId="44" applyNumberFormat="1" applyFont="1" applyFill="1" applyBorder="1" applyAlignment="1">
      <alignment horizontal="right"/>
    </xf>
    <xf numFmtId="198" fontId="77" fillId="29" borderId="42" xfId="44" applyNumberFormat="1" applyFont="1" applyFill="1" applyBorder="1" applyAlignment="1">
      <alignment vertical="center"/>
    </xf>
    <xf numFmtId="198" fontId="89" fillId="32" borderId="43" xfId="44" applyNumberFormat="1" applyFont="1" applyFill="1" applyBorder="1" applyAlignment="1">
      <alignment vertical="center"/>
    </xf>
    <xf numFmtId="0" fontId="12" fillId="0" borderId="31" xfId="0" applyFont="1" applyBorder="1" applyAlignment="1">
      <alignment vertical="center"/>
    </xf>
    <xf numFmtId="0" fontId="58" fillId="0" borderId="44"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6" xfId="0" applyFont="1" applyBorder="1" applyAlignment="1">
      <alignment horizontal="center" vertical="center" wrapText="1"/>
    </xf>
    <xf numFmtId="0" fontId="77" fillId="0" borderId="0" xfId="0" applyFont="1" applyFill="1" applyBorder="1" applyAlignment="1">
      <alignment vertical="center"/>
    </xf>
    <xf numFmtId="198" fontId="77" fillId="0" borderId="0" xfId="44" applyNumberFormat="1" applyFont="1" applyFill="1" applyBorder="1" applyAlignment="1">
      <alignment vertical="center"/>
    </xf>
    <xf numFmtId="192" fontId="77" fillId="0" borderId="0" xfId="0" applyNumberFormat="1" applyFont="1" applyFill="1" applyBorder="1" applyAlignment="1">
      <alignment vertical="center"/>
    </xf>
    <xf numFmtId="42" fontId="77" fillId="0" borderId="0" xfId="44" applyNumberFormat="1" applyFont="1" applyFill="1" applyBorder="1" applyAlignment="1">
      <alignment vertical="center"/>
    </xf>
    <xf numFmtId="198" fontId="86" fillId="29" borderId="6" xfId="58" applyNumberFormat="1" applyFill="1" applyAlignment="1">
      <alignment/>
    </xf>
    <xf numFmtId="192" fontId="86" fillId="29" borderId="6" xfId="58" applyNumberFormat="1" applyFill="1" applyAlignment="1">
      <alignment/>
    </xf>
    <xf numFmtId="175" fontId="0" fillId="0" borderId="0" xfId="0" applyNumberFormat="1" applyAlignment="1">
      <alignment/>
    </xf>
    <xf numFmtId="190" fontId="0" fillId="0" borderId="0" xfId="0" applyNumberFormat="1" applyAlignment="1">
      <alignment/>
    </xf>
    <xf numFmtId="190" fontId="8" fillId="37" borderId="0" xfId="0" applyNumberFormat="1" applyFont="1" applyFill="1" applyAlignment="1" applyProtection="1">
      <alignment horizontal="centerContinuous"/>
      <protection/>
    </xf>
    <xf numFmtId="190" fontId="0" fillId="0" borderId="0" xfId="0" applyNumberFormat="1" applyBorder="1" applyAlignment="1">
      <alignment horizontal="right" wrapText="1"/>
    </xf>
    <xf numFmtId="190" fontId="103" fillId="0" borderId="47" xfId="44" applyNumberFormat="1" applyFont="1" applyBorder="1" applyAlignment="1">
      <alignment horizontal="right"/>
    </xf>
    <xf numFmtId="190" fontId="104" fillId="14" borderId="48" xfId="0" applyNumberFormat="1" applyFont="1" applyFill="1" applyBorder="1" applyAlignment="1">
      <alignment horizontal="right"/>
    </xf>
    <xf numFmtId="190" fontId="0" fillId="0" borderId="0" xfId="0" applyNumberFormat="1" applyBorder="1" applyAlignment="1">
      <alignment horizontal="right"/>
    </xf>
    <xf numFmtId="190" fontId="103" fillId="0" borderId="47" xfId="0" applyNumberFormat="1" applyFont="1" applyBorder="1" applyAlignment="1">
      <alignment horizontal="right"/>
    </xf>
    <xf numFmtId="190" fontId="0" fillId="0" borderId="0" xfId="0" applyNumberFormat="1" applyFont="1" applyFill="1" applyBorder="1" applyAlignment="1">
      <alignment horizontal="right"/>
    </xf>
    <xf numFmtId="190" fontId="7" fillId="36" borderId="49" xfId="44" applyNumberFormat="1" applyFont="1" applyFill="1" applyBorder="1" applyAlignment="1">
      <alignment horizontal="right"/>
    </xf>
    <xf numFmtId="190" fontId="7" fillId="14" borderId="49" xfId="44" applyNumberFormat="1" applyFont="1" applyFill="1" applyBorder="1" applyAlignment="1">
      <alignment horizontal="right"/>
    </xf>
    <xf numFmtId="190" fontId="7" fillId="36" borderId="50" xfId="44" applyNumberFormat="1" applyFont="1" applyFill="1" applyBorder="1" applyAlignment="1">
      <alignment horizontal="right"/>
    </xf>
    <xf numFmtId="0" fontId="49" fillId="0" borderId="31" xfId="0" applyFont="1" applyBorder="1" applyAlignment="1">
      <alignment vertical="center"/>
    </xf>
    <xf numFmtId="192" fontId="104" fillId="14" borderId="24" xfId="68" applyNumberFormat="1" applyFont="1" applyFill="1" applyBorder="1" applyAlignment="1">
      <alignment horizontal="center"/>
    </xf>
    <xf numFmtId="9" fontId="104" fillId="0" borderId="17" xfId="68" applyNumberFormat="1" applyFont="1" applyFill="1" applyBorder="1" applyAlignment="1">
      <alignment horizontal="center" vertical="center"/>
    </xf>
    <xf numFmtId="9" fontId="104" fillId="0" borderId="0" xfId="68" applyNumberFormat="1" applyFont="1" applyFill="1" applyBorder="1" applyAlignment="1">
      <alignment horizontal="center" vertical="center"/>
    </xf>
    <xf numFmtId="9" fontId="103" fillId="0" borderId="17" xfId="68" applyNumberFormat="1" applyFont="1" applyFill="1" applyBorder="1" applyAlignment="1">
      <alignment horizontal="center" vertical="center"/>
    </xf>
    <xf numFmtId="9" fontId="103" fillId="0" borderId="0" xfId="68" applyNumberFormat="1" applyFont="1" applyFill="1" applyBorder="1" applyAlignment="1">
      <alignment horizontal="center" vertical="center"/>
    </xf>
    <xf numFmtId="9" fontId="103" fillId="0" borderId="17" xfId="68" applyNumberFormat="1" applyFont="1" applyFill="1" applyBorder="1" applyAlignment="1">
      <alignment horizontal="center" vertical="center"/>
    </xf>
    <xf numFmtId="9" fontId="103" fillId="0" borderId="0" xfId="68" applyNumberFormat="1" applyFont="1" applyFill="1" applyBorder="1" applyAlignment="1">
      <alignment horizontal="center" vertical="center"/>
    </xf>
    <xf numFmtId="17" fontId="75" fillId="15" borderId="0" xfId="0" applyNumberFormat="1" applyFont="1" applyFill="1" applyAlignment="1">
      <alignment/>
    </xf>
    <xf numFmtId="9" fontId="103" fillId="0" borderId="0" xfId="68" applyNumberFormat="1" applyFont="1" applyFill="1" applyBorder="1" applyAlignment="1">
      <alignment horizontal="center" vertical="center"/>
    </xf>
    <xf numFmtId="0" fontId="0" fillId="0" borderId="31" xfId="0" applyFont="1" applyBorder="1" applyAlignment="1">
      <alignment vertical="center"/>
    </xf>
    <xf numFmtId="0" fontId="0" fillId="0" borderId="0" xfId="0" applyFont="1" applyBorder="1" applyAlignment="1">
      <alignment vertical="center"/>
    </xf>
    <xf numFmtId="17" fontId="87" fillId="0" borderId="7" xfId="59" applyNumberFormat="1" applyAlignment="1">
      <alignment vertical="center"/>
    </xf>
    <xf numFmtId="4" fontId="114" fillId="29" borderId="30" xfId="60" applyNumberFormat="1" applyFont="1" applyFill="1" applyBorder="1" applyAlignment="1">
      <alignment vertical="center"/>
    </xf>
    <xf numFmtId="0" fontId="103" fillId="0" borderId="17" xfId="0" applyFont="1" applyBorder="1" applyAlignment="1">
      <alignment/>
    </xf>
    <xf numFmtId="190" fontId="103" fillId="0" borderId="51" xfId="44" applyNumberFormat="1" applyFont="1" applyBorder="1" applyAlignment="1">
      <alignment horizontal="right"/>
    </xf>
    <xf numFmtId="9" fontId="103" fillId="0" borderId="52" xfId="68" applyNumberFormat="1" applyFont="1" applyBorder="1" applyAlignment="1">
      <alignment horizontal="center"/>
    </xf>
    <xf numFmtId="190" fontId="103" fillId="0" borderId="12" xfId="44" applyNumberFormat="1" applyFont="1" applyBorder="1" applyAlignment="1">
      <alignment horizontal="right"/>
    </xf>
    <xf numFmtId="9" fontId="103" fillId="0" borderId="12" xfId="68" applyNumberFormat="1" applyFont="1" applyBorder="1" applyAlignment="1">
      <alignment horizontal="center"/>
    </xf>
    <xf numFmtId="0" fontId="103" fillId="0" borderId="12" xfId="0" applyFont="1" applyBorder="1" applyAlignment="1">
      <alignment/>
    </xf>
    <xf numFmtId="0" fontId="3" fillId="41" borderId="12" xfId="0" applyFont="1" applyFill="1" applyBorder="1" applyAlignment="1">
      <alignment/>
    </xf>
    <xf numFmtId="0" fontId="49" fillId="42" borderId="0" xfId="0" applyFont="1" applyFill="1" applyAlignment="1">
      <alignment/>
    </xf>
    <xf numFmtId="0" fontId="104" fillId="14" borderId="53" xfId="0" applyFont="1" applyFill="1" applyBorder="1" applyAlignment="1">
      <alignment/>
    </xf>
    <xf numFmtId="190" fontId="104" fillId="14" borderId="54" xfId="0" applyNumberFormat="1" applyFont="1" applyFill="1" applyBorder="1" applyAlignment="1">
      <alignment horizontal="right"/>
    </xf>
    <xf numFmtId="9" fontId="104" fillId="14" borderId="55" xfId="0" applyNumberFormat="1" applyFont="1" applyFill="1" applyBorder="1" applyAlignment="1">
      <alignment horizontal="center"/>
    </xf>
    <xf numFmtId="0" fontId="115" fillId="0" borderId="12" xfId="71" applyFont="1" applyBorder="1">
      <alignment/>
    </xf>
    <xf numFmtId="9" fontId="49" fillId="41" borderId="45" xfId="68" applyFont="1" applyFill="1" applyBorder="1" applyAlignment="1">
      <alignment/>
    </xf>
    <xf numFmtId="44" fontId="49" fillId="41" borderId="45" xfId="44" applyFont="1" applyFill="1" applyBorder="1" applyAlignment="1">
      <alignment/>
    </xf>
    <xf numFmtId="44" fontId="55" fillId="41" borderId="46" xfId="44" applyFont="1" applyFill="1" applyBorder="1" applyAlignment="1">
      <alignment/>
    </xf>
    <xf numFmtId="0" fontId="55" fillId="41" borderId="44" xfId="0" applyFont="1" applyFill="1" applyBorder="1" applyAlignment="1">
      <alignment/>
    </xf>
    <xf numFmtId="0" fontId="49" fillId="41" borderId="45" xfId="0" applyFont="1" applyFill="1" applyBorder="1" applyAlignment="1">
      <alignment/>
    </xf>
    <xf numFmtId="44" fontId="55" fillId="41" borderId="45" xfId="44" applyFont="1" applyFill="1" applyBorder="1" applyAlignment="1">
      <alignment wrapText="1"/>
    </xf>
    <xf numFmtId="0" fontId="49" fillId="41" borderId="0" xfId="0" applyFont="1" applyFill="1" applyAlignment="1">
      <alignment/>
    </xf>
    <xf numFmtId="0" fontId="49" fillId="41" borderId="44" xfId="0" applyFont="1" applyFill="1" applyBorder="1" applyAlignment="1">
      <alignment/>
    </xf>
    <xf numFmtId="0" fontId="49" fillId="41" borderId="45" xfId="0" applyFont="1" applyFill="1" applyBorder="1" applyAlignment="1">
      <alignment/>
    </xf>
    <xf numFmtId="44" fontId="49" fillId="0" borderId="0" xfId="0" applyNumberFormat="1" applyFont="1" applyAlignment="1">
      <alignment/>
    </xf>
    <xf numFmtId="0" fontId="116" fillId="41" borderId="44" xfId="0" applyFont="1" applyFill="1" applyBorder="1" applyAlignment="1">
      <alignment/>
    </xf>
    <xf numFmtId="170" fontId="49" fillId="0" borderId="0" xfId="0" applyNumberFormat="1" applyFont="1" applyAlignment="1">
      <alignment/>
    </xf>
    <xf numFmtId="44" fontId="66" fillId="0" borderId="0" xfId="0" applyNumberFormat="1" applyFont="1" applyAlignment="1">
      <alignment/>
    </xf>
    <xf numFmtId="170" fontId="67" fillId="0" borderId="0" xfId="0" applyNumberFormat="1" applyFont="1" applyAlignment="1">
      <alignment/>
    </xf>
    <xf numFmtId="0" fontId="66" fillId="0" borderId="0" xfId="0" applyFont="1" applyAlignment="1">
      <alignment/>
    </xf>
    <xf numFmtId="44" fontId="49" fillId="41" borderId="0" xfId="0" applyNumberFormat="1" applyFont="1" applyFill="1" applyAlignment="1">
      <alignment/>
    </xf>
    <xf numFmtId="190" fontId="117" fillId="0" borderId="56" xfId="0" applyNumberFormat="1" applyFont="1" applyBorder="1" applyAlignment="1">
      <alignment horizontal="center" vertical="center" wrapText="1"/>
    </xf>
    <xf numFmtId="44" fontId="55" fillId="41" borderId="45" xfId="44" applyFont="1" applyFill="1" applyBorder="1" applyAlignment="1">
      <alignment wrapText="1"/>
    </xf>
    <xf numFmtId="0" fontId="49" fillId="41" borderId="46" xfId="0" applyFont="1" applyFill="1" applyBorder="1" applyAlignment="1">
      <alignment/>
    </xf>
    <xf numFmtId="0" fontId="49" fillId="41" borderId="44" xfId="0" applyFont="1" applyFill="1" applyBorder="1" applyAlignment="1">
      <alignment/>
    </xf>
    <xf numFmtId="44" fontId="57" fillId="41" borderId="45" xfId="44" applyFont="1" applyFill="1" applyBorder="1" applyAlignment="1">
      <alignment wrapText="1"/>
    </xf>
    <xf numFmtId="0" fontId="55" fillId="41" borderId="45" xfId="0" applyFont="1" applyFill="1" applyBorder="1" applyAlignment="1">
      <alignment/>
    </xf>
    <xf numFmtId="44" fontId="57" fillId="41" borderId="45" xfId="44" applyFont="1" applyFill="1" applyBorder="1" applyAlignment="1">
      <alignment/>
    </xf>
    <xf numFmtId="44" fontId="57" fillId="41" borderId="46" xfId="44" applyFont="1" applyFill="1" applyBorder="1" applyAlignment="1">
      <alignment/>
    </xf>
    <xf numFmtId="17" fontId="1" fillId="0" borderId="12" xfId="0" applyNumberFormat="1" applyFont="1" applyBorder="1" applyAlignment="1" applyProtection="1" quotePrefix="1">
      <alignment horizontal="center" vertical="justify"/>
      <protection locked="0"/>
    </xf>
    <xf numFmtId="190" fontId="111" fillId="0" borderId="0" xfId="0" applyNumberFormat="1" applyFont="1" applyAlignment="1">
      <alignment horizontal="right"/>
    </xf>
    <xf numFmtId="0" fontId="5" fillId="0" borderId="57" xfId="0" applyFont="1" applyBorder="1" applyAlignment="1">
      <alignment horizontal="center"/>
    </xf>
    <xf numFmtId="0" fontId="118" fillId="0" borderId="0" xfId="0" applyFont="1" applyAlignment="1">
      <alignment horizontal="center"/>
    </xf>
    <xf numFmtId="44" fontId="89" fillId="32" borderId="58" xfId="63" applyNumberFormat="1" applyBorder="1" applyAlignment="1">
      <alignment horizontal="right"/>
    </xf>
    <xf numFmtId="44" fontId="89" fillId="32" borderId="59" xfId="63" applyNumberFormat="1" applyBorder="1" applyAlignment="1">
      <alignment horizontal="right"/>
    </xf>
    <xf numFmtId="0" fontId="8" fillId="37" borderId="0" xfId="0" applyFont="1" applyFill="1" applyAlignment="1" applyProtection="1">
      <alignment horizontal="center"/>
      <protection/>
    </xf>
    <xf numFmtId="9" fontId="104" fillId="0" borderId="17" xfId="68" applyFont="1" applyFill="1" applyBorder="1" applyAlignment="1">
      <alignment horizontal="center" vertical="center"/>
    </xf>
    <xf numFmtId="9" fontId="104" fillId="0" borderId="0" xfId="68" applyFont="1" applyFill="1" applyBorder="1" applyAlignment="1">
      <alignment horizontal="center" vertical="center"/>
    </xf>
    <xf numFmtId="0" fontId="119" fillId="0" borderId="17" xfId="0" applyFont="1" applyBorder="1" applyAlignment="1">
      <alignment horizontal="center"/>
    </xf>
    <xf numFmtId="0" fontId="119" fillId="0" borderId="0" xfId="0" applyFont="1" applyBorder="1" applyAlignment="1">
      <alignment horizontal="center"/>
    </xf>
    <xf numFmtId="9" fontId="104" fillId="0" borderId="17" xfId="68" applyNumberFormat="1" applyFont="1" applyFill="1" applyBorder="1" applyAlignment="1">
      <alignment horizontal="center" vertical="center"/>
    </xf>
    <xf numFmtId="9" fontId="104" fillId="0" borderId="0" xfId="68" applyNumberFormat="1" applyFont="1" applyFill="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center" vertical="center"/>
    </xf>
    <xf numFmtId="175" fontId="104" fillId="0" borderId="17" xfId="44" applyNumberFormat="1" applyFont="1" applyFill="1" applyBorder="1" applyAlignment="1">
      <alignment horizontal="center" vertical="center"/>
    </xf>
    <xf numFmtId="175" fontId="104" fillId="0" borderId="0" xfId="44" applyNumberFormat="1" applyFont="1" applyFill="1" applyBorder="1" applyAlignment="1">
      <alignment horizontal="center" vertical="center"/>
    </xf>
    <xf numFmtId="0" fontId="7" fillId="0" borderId="17" xfId="0" applyFont="1" applyFill="1" applyBorder="1" applyAlignment="1">
      <alignment horizontal="center"/>
    </xf>
    <xf numFmtId="0" fontId="7" fillId="0" borderId="0" xfId="0" applyFont="1" applyFill="1" applyAlignment="1">
      <alignment horizontal="center"/>
    </xf>
    <xf numFmtId="9" fontId="103" fillId="0" borderId="17" xfId="68" applyNumberFormat="1" applyFont="1" applyFill="1" applyBorder="1" applyAlignment="1">
      <alignment horizontal="center" vertical="center"/>
    </xf>
    <xf numFmtId="9" fontId="103" fillId="0" borderId="0" xfId="68" applyNumberFormat="1" applyFont="1" applyFill="1" applyBorder="1" applyAlignment="1">
      <alignment horizontal="center" vertical="center"/>
    </xf>
    <xf numFmtId="0" fontId="0" fillId="0" borderId="17" xfId="0" applyFont="1"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175" fontId="7" fillId="0" borderId="17" xfId="0" applyNumberFormat="1" applyFont="1" applyBorder="1" applyAlignment="1">
      <alignment horizontal="center" vertical="center"/>
    </xf>
    <xf numFmtId="175" fontId="7" fillId="0" borderId="0" xfId="0" applyNumberFormat="1" applyFont="1" applyAlignment="1">
      <alignment horizontal="center" vertical="center"/>
    </xf>
    <xf numFmtId="9" fontId="7" fillId="0" borderId="17" xfId="68" applyFont="1" applyFill="1" applyBorder="1" applyAlignment="1">
      <alignment horizontal="center" vertical="center"/>
    </xf>
    <xf numFmtId="9" fontId="7" fillId="0" borderId="0" xfId="68" applyFont="1" applyFill="1" applyBorder="1" applyAlignment="1">
      <alignment horizontal="center" vertical="center"/>
    </xf>
    <xf numFmtId="0" fontId="0" fillId="0" borderId="0" xfId="0" applyAlignment="1">
      <alignment horizontal="center" vertical="center"/>
    </xf>
    <xf numFmtId="0" fontId="8" fillId="37" borderId="60" xfId="0" applyFont="1" applyFill="1" applyBorder="1" applyAlignment="1" applyProtection="1">
      <alignment horizontal="center" vertical="center"/>
      <protection/>
    </xf>
    <xf numFmtId="0" fontId="8" fillId="37" borderId="0" xfId="0" applyFont="1" applyFill="1" applyAlignment="1" applyProtection="1">
      <alignment horizontal="center" vertical="center"/>
      <protection/>
    </xf>
    <xf numFmtId="0" fontId="86" fillId="29" borderId="6" xfId="58" applyFill="1" applyAlignment="1">
      <alignment/>
    </xf>
    <xf numFmtId="0" fontId="120" fillId="0" borderId="0" xfId="0" applyFont="1" applyFill="1" applyAlignment="1" applyProtection="1">
      <alignment horizontal="center"/>
      <protection/>
    </xf>
    <xf numFmtId="0" fontId="102" fillId="0" borderId="0" xfId="0" applyFont="1" applyAlignment="1">
      <alignment horizontal="center"/>
    </xf>
    <xf numFmtId="0" fontId="110" fillId="15" borderId="0" xfId="0" applyFont="1" applyFill="1" applyAlignment="1">
      <alignment horizontal="right"/>
    </xf>
    <xf numFmtId="0" fontId="75" fillId="15" borderId="0" xfId="0" applyFont="1" applyFill="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Input" xfId="46"/>
    <cellStyle name="Date Input Label" xfId="47"/>
    <cellStyle name="Date_simple" xfId="48"/>
    <cellStyle name="Explanatory Text" xfId="49"/>
    <cellStyle name="Followed Hyperlink" xfId="50"/>
    <cellStyle name="Good" xfId="51"/>
    <cellStyle name="Grand" xfId="52"/>
    <cellStyle name="Grand 2" xfId="53"/>
    <cellStyle name="Grand Labels" xfId="54"/>
    <cellStyle name="Grand Ruled" xfId="55"/>
    <cellStyle name="Grand Totals" xfId="56"/>
    <cellStyle name="Heading 1" xfId="57"/>
    <cellStyle name="Heading 2" xfId="58"/>
    <cellStyle name="Heading 3" xfId="59"/>
    <cellStyle name="Heading 4" xfId="60"/>
    <cellStyle name="Heavy Rule" xfId="61"/>
    <cellStyle name="Hyperlink" xfId="62"/>
    <cellStyle name="Input" xfId="63"/>
    <cellStyle name="Linked Cell" xfId="64"/>
    <cellStyle name="Neutral" xfId="65"/>
    <cellStyle name="Note" xfId="66"/>
    <cellStyle name="Output" xfId="67"/>
    <cellStyle name="Percent" xfId="68"/>
    <cellStyle name="Ratio" xfId="69"/>
    <cellStyle name="Ratio Label" xfId="70"/>
    <cellStyle name="SubHeading" xfId="71"/>
    <cellStyle name="SubHeading 2" xfId="72"/>
    <cellStyle name="Table Header" xfId="73"/>
    <cellStyle name="Title" xfId="74"/>
    <cellStyle name="Total" xfId="75"/>
    <cellStyle name="Warning Text" xfId="76"/>
  </cellStyles>
  <dxfs count="24">
    <dxf>
      <font>
        <color theme="0"/>
      </font>
      <fill>
        <patternFill>
          <bgColor theme="0"/>
        </patternFill>
      </fill>
      <border>
        <left/>
        <right/>
        <top/>
        <bottom/>
      </border>
    </dxf>
    <dxf>
      <font>
        <color theme="5"/>
      </font>
    </dxf>
    <dxf>
      <font>
        <color theme="1"/>
      </font>
    </dxf>
    <dxf>
      <font>
        <color theme="5"/>
      </font>
    </dxf>
    <dxf>
      <font>
        <color theme="1"/>
      </font>
    </dxf>
    <dxf>
      <font>
        <b val="0"/>
        <i val="0"/>
        <color auto="1"/>
      </font>
      <border>
        <left/>
        <right/>
        <top/>
        <bottom/>
      </border>
    </dxf>
    <dxf>
      <font>
        <color auto="1"/>
      </font>
    </dxf>
    <dxf>
      <font>
        <b val="0"/>
        <i val="0"/>
        <color theme="1"/>
      </font>
      <border>
        <left/>
        <right/>
        <top/>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int="-0.4999699890613556"/>
        </top>
      </border>
    </dxf>
    <dxf>
      <font>
        <b/>
        <color theme="0"/>
      </font>
      <fill>
        <patternFill patternType="solid">
          <fgColor theme="4"/>
          <bgColor theme="4"/>
        </patternFill>
      </fill>
    </dxf>
    <dxf>
      <font>
        <color theme="1"/>
      </font>
      <border>
        <left style="thin">
          <color theme="4" tint="-0.4999699890613556"/>
        </left>
        <right style="thin">
          <color theme="4" tint="-0.4999699890613556"/>
        </right>
        <top style="thin">
          <color theme="4" tint="-0.4999699890613556"/>
        </top>
        <bottom style="thin">
          <color theme="4" tint="-0.4999699890613556"/>
        </bottom>
      </border>
    </dxf>
    <dxf>
      <font>
        <color theme="1" tint="0.24995000660419464"/>
      </font>
      <fill>
        <patternFill patternType="solid">
          <fgColor theme="4" tint="0.7999799847602844"/>
          <bgColor theme="4" tint="0.7999799847602844"/>
        </patternFill>
      </fill>
    </dxf>
    <dxf>
      <font>
        <color theme="1" tint="0.24995000660419464"/>
      </font>
      <fill>
        <patternFill patternType="solid">
          <fgColor theme="4" tint="0.7999799847602844"/>
          <bgColor theme="4" tint="0.7999799847602844"/>
        </patternFill>
      </fill>
    </dxf>
    <dxf>
      <font>
        <color theme="1" tint="0.24995000660419464"/>
      </font>
    </dxf>
    <dxf>
      <font>
        <color theme="1" tint="0.24995000660419464"/>
      </font>
    </dxf>
    <dxf>
      <font>
        <color theme="1" tint="0.24995000660419464"/>
      </font>
      <border>
        <top style="double">
          <color theme="4"/>
        </top>
      </border>
    </dxf>
    <dxf>
      <font>
        <b/>
        <i val="0"/>
        <color theme="0"/>
      </font>
      <fill>
        <patternFill patternType="solid">
          <fgColor theme="4"/>
          <bgColor theme="4"/>
        </patternFill>
      </fill>
    </dxf>
    <dxf>
      <font>
        <color theme="1" tint="0.24995000660419464"/>
      </font>
      <border>
        <left style="thin">
          <color theme="4" tint="0.39998000860214233"/>
        </left>
        <right style="thin">
          <color theme="4" tint="0.39998000860214233"/>
        </right>
        <top style="thin">
          <color theme="4" tint="0.39998000860214233"/>
        </top>
        <bottom style="thin">
          <color theme="4" tint="0.39998000860214233"/>
        </bottom>
      </border>
    </dxf>
    <dxf>
      <border>
        <top style="medium">
          <color theme="1"/>
        </top>
      </border>
    </dxf>
    <dxf>
      <border>
        <left style="thin">
          <color theme="0" tint="-0.24993999302387238"/>
        </left>
        <right style="thin">
          <color theme="0" tint="-0.24993999302387238"/>
        </right>
        <top style="medium">
          <color theme="1"/>
        </top>
        <bottom style="medium">
          <color theme="1"/>
        </bottom>
      </border>
    </dxf>
  </dxfs>
  <tableStyles count="1" defaultTableStyle="TableStyleMedium2" defaultPivotStyle="PivotStyleLight16">
    <tableStyle name="Custom Table Style" pivot="0" count="2">
      <tableStyleElement type="wholeTable" dxfId="23"/>
      <tableStyleElement type="totalRow" dxfId="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lance%20sheet%20with%20ratio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s>
  </externalBook>
</externalLink>
</file>

<file path=xl/tables/table1.xml><?xml version="1.0" encoding="utf-8"?>
<table xmlns="http://schemas.openxmlformats.org/spreadsheetml/2006/main" id="92" name="Table92" displayName="Table92" ref="A8:F30" comment="" totalsRowShown="0">
  <autoFilter ref="A8:F30"/>
  <tableColumns count="6">
    <tableColumn id="1" name="Asset"/>
    <tableColumn id="2" name="Description"/>
    <tableColumn id="3" name="Cost"/>
    <tableColumn id="4" name="% Depreciation"/>
    <tableColumn id="5" name="Yearly Depreciation"/>
    <tableColumn id="6" name="Carrying Value"/>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56"/>
  <sheetViews>
    <sheetView showGridLines="0" zoomScale="110" zoomScaleNormal="110" workbookViewId="0" topLeftCell="A28">
      <selection activeCell="M4" sqref="M4"/>
    </sheetView>
  </sheetViews>
  <sheetFormatPr defaultColWidth="9.140625" defaultRowHeight="12.75"/>
  <cols>
    <col min="1" max="1" width="34.140625" style="0" customWidth="1"/>
    <col min="2" max="13" width="8.7109375" style="0" customWidth="1"/>
    <col min="14" max="14" width="11.7109375" style="0" customWidth="1"/>
  </cols>
  <sheetData>
    <row r="1" spans="1:14" ht="30" customHeight="1">
      <c r="A1" s="90" t="s">
        <v>0</v>
      </c>
      <c r="B1" s="90"/>
      <c r="C1" s="90"/>
      <c r="D1" s="90"/>
      <c r="E1" s="90"/>
      <c r="F1" s="90"/>
      <c r="G1" s="90"/>
      <c r="H1" s="90"/>
      <c r="I1" s="90"/>
      <c r="J1" s="90"/>
      <c r="K1" s="90"/>
      <c r="L1" s="90"/>
      <c r="M1" s="90"/>
      <c r="N1" s="90"/>
    </row>
    <row r="2" spans="1:14" ht="23.25">
      <c r="A2" s="266" t="s">
        <v>216</v>
      </c>
      <c r="B2" s="266"/>
      <c r="C2" s="266"/>
      <c r="D2" s="266"/>
      <c r="E2" s="266"/>
      <c r="F2" s="266"/>
      <c r="G2" s="266"/>
      <c r="H2" s="266"/>
      <c r="I2" s="266"/>
      <c r="J2" s="266"/>
      <c r="K2" s="266"/>
      <c r="L2" s="266"/>
      <c r="M2" s="266"/>
      <c r="N2" s="266"/>
    </row>
    <row r="3" spans="1:14" ht="15" customHeight="1">
      <c r="A3" s="265" t="s">
        <v>219</v>
      </c>
      <c r="B3" s="265"/>
      <c r="C3" s="265"/>
      <c r="D3" s="265"/>
      <c r="E3" s="265"/>
      <c r="F3" s="265"/>
      <c r="G3" s="265"/>
      <c r="H3" s="265"/>
      <c r="I3" s="265"/>
      <c r="J3" s="265"/>
      <c r="K3" s="265"/>
      <c r="L3" s="265"/>
      <c r="M3" s="265"/>
      <c r="N3" s="265"/>
    </row>
    <row r="4" spans="1:14" s="4" customFormat="1" ht="24">
      <c r="A4" s="1" t="s">
        <v>2</v>
      </c>
      <c r="B4" s="263" t="s">
        <v>220</v>
      </c>
      <c r="C4" s="2" t="s">
        <v>182</v>
      </c>
      <c r="D4" s="2" t="s">
        <v>183</v>
      </c>
      <c r="E4" s="2" t="s">
        <v>184</v>
      </c>
      <c r="F4" s="2" t="s">
        <v>185</v>
      </c>
      <c r="G4" s="2" t="s">
        <v>186</v>
      </c>
      <c r="H4" s="2" t="s">
        <v>187</v>
      </c>
      <c r="I4" s="2" t="s">
        <v>188</v>
      </c>
      <c r="J4" s="2" t="s">
        <v>189</v>
      </c>
      <c r="K4" s="2" t="s">
        <v>190</v>
      </c>
      <c r="L4" s="2" t="s">
        <v>191</v>
      </c>
      <c r="M4" s="2" t="s">
        <v>192</v>
      </c>
      <c r="N4" s="3" t="s">
        <v>199</v>
      </c>
    </row>
    <row r="5" spans="1:14" ht="6" customHeight="1" hidden="1">
      <c r="A5" s="5"/>
      <c r="B5" s="5"/>
      <c r="C5" s="5"/>
      <c r="D5" s="5"/>
      <c r="E5" s="5"/>
      <c r="F5" s="5"/>
      <c r="G5" s="5"/>
      <c r="H5" s="5"/>
      <c r="I5" s="5"/>
      <c r="J5" s="5"/>
      <c r="K5" s="5"/>
      <c r="L5" s="6"/>
      <c r="M5" s="6"/>
      <c r="N5" s="6"/>
    </row>
    <row r="6" spans="1:14" ht="12.75">
      <c r="A6" s="7" t="s">
        <v>194</v>
      </c>
      <c r="B6" s="8">
        <v>0</v>
      </c>
      <c r="C6" s="8">
        <v>0</v>
      </c>
      <c r="D6" s="8">
        <v>0</v>
      </c>
      <c r="E6" s="8">
        <v>0</v>
      </c>
      <c r="F6" s="8">
        <v>0</v>
      </c>
      <c r="G6" s="8">
        <v>0</v>
      </c>
      <c r="H6" s="8">
        <v>0</v>
      </c>
      <c r="I6" s="8">
        <v>0</v>
      </c>
      <c r="J6" s="8">
        <v>0</v>
      </c>
      <c r="K6" s="8">
        <v>0</v>
      </c>
      <c r="L6" s="8">
        <v>0</v>
      </c>
      <c r="M6" s="8">
        <v>0</v>
      </c>
      <c r="N6" s="9">
        <f aca="true" t="shared" si="0" ref="N6:N11">SUM(B6:M6)</f>
        <v>0</v>
      </c>
    </row>
    <row r="7" spans="1:14" ht="12.75">
      <c r="A7" s="7" t="s">
        <v>195</v>
      </c>
      <c r="B7" s="8">
        <v>0</v>
      </c>
      <c r="C7" s="8">
        <v>0</v>
      </c>
      <c r="D7" s="8">
        <v>0</v>
      </c>
      <c r="E7" s="8">
        <v>0</v>
      </c>
      <c r="F7" s="8">
        <v>0</v>
      </c>
      <c r="G7" s="8">
        <v>0</v>
      </c>
      <c r="H7" s="8">
        <v>0</v>
      </c>
      <c r="I7" s="8">
        <v>0</v>
      </c>
      <c r="J7" s="8">
        <v>0</v>
      </c>
      <c r="K7" s="8">
        <v>0</v>
      </c>
      <c r="L7" s="8">
        <v>0</v>
      </c>
      <c r="M7" s="8">
        <v>0</v>
      </c>
      <c r="N7" s="9">
        <f t="shared" si="0"/>
        <v>0</v>
      </c>
    </row>
    <row r="8" spans="1:14" ht="12.75">
      <c r="A8" s="7" t="s">
        <v>196</v>
      </c>
      <c r="B8" s="8">
        <v>0</v>
      </c>
      <c r="C8" s="8">
        <v>0</v>
      </c>
      <c r="D8" s="8">
        <v>0</v>
      </c>
      <c r="E8" s="8">
        <v>0</v>
      </c>
      <c r="F8" s="8">
        <v>0</v>
      </c>
      <c r="G8" s="8">
        <v>0</v>
      </c>
      <c r="H8" s="8">
        <v>0</v>
      </c>
      <c r="I8" s="8">
        <v>0</v>
      </c>
      <c r="J8" s="8">
        <v>0</v>
      </c>
      <c r="K8" s="8">
        <v>0</v>
      </c>
      <c r="L8" s="8">
        <v>0</v>
      </c>
      <c r="M8" s="8">
        <v>0</v>
      </c>
      <c r="N8" s="9">
        <f t="shared" si="0"/>
        <v>0</v>
      </c>
    </row>
    <row r="9" spans="1:14" ht="12.75">
      <c r="A9" s="7" t="s">
        <v>197</v>
      </c>
      <c r="B9" s="8">
        <v>0</v>
      </c>
      <c r="C9" s="8">
        <v>0</v>
      </c>
      <c r="D9" s="8">
        <v>0</v>
      </c>
      <c r="E9" s="8">
        <v>0</v>
      </c>
      <c r="F9" s="8">
        <v>0</v>
      </c>
      <c r="G9" s="8">
        <v>0</v>
      </c>
      <c r="H9" s="8">
        <v>0</v>
      </c>
      <c r="I9" s="8">
        <v>0</v>
      </c>
      <c r="J9" s="8">
        <v>0</v>
      </c>
      <c r="K9" s="8">
        <v>0</v>
      </c>
      <c r="L9" s="8">
        <v>0</v>
      </c>
      <c r="M9" s="8">
        <v>0</v>
      </c>
      <c r="N9" s="9">
        <f t="shared" si="0"/>
        <v>0</v>
      </c>
    </row>
    <row r="10" spans="1:14" ht="12.75">
      <c r="A10" s="30" t="s">
        <v>100</v>
      </c>
      <c r="B10" s="31">
        <v>0</v>
      </c>
      <c r="C10" s="31"/>
      <c r="D10" s="31" t="s">
        <v>61</v>
      </c>
      <c r="E10" s="31"/>
      <c r="F10" s="31"/>
      <c r="G10" s="31"/>
      <c r="H10" s="31"/>
      <c r="I10" s="31"/>
      <c r="J10" s="31"/>
      <c r="K10" s="31"/>
      <c r="L10" s="31"/>
      <c r="M10" s="31"/>
      <c r="N10" s="9">
        <f t="shared" si="0"/>
        <v>0</v>
      </c>
    </row>
    <row r="11" spans="1:14" ht="13.5" thickBot="1">
      <c r="A11" s="30" t="s">
        <v>116</v>
      </c>
      <c r="B11" s="31">
        <v>0</v>
      </c>
      <c r="C11" s="31"/>
      <c r="D11" s="31"/>
      <c r="E11" s="31"/>
      <c r="F11" s="31"/>
      <c r="G11" s="31"/>
      <c r="H11" s="31"/>
      <c r="I11" s="31"/>
      <c r="J11" s="31"/>
      <c r="K11" s="31"/>
      <c r="L11" s="31"/>
      <c r="M11" s="31"/>
      <c r="N11" s="9">
        <f t="shared" si="0"/>
        <v>0</v>
      </c>
    </row>
    <row r="12" spans="1:14" ht="12" customHeight="1" thickBot="1">
      <c r="A12" s="20" t="s">
        <v>3</v>
      </c>
      <c r="B12" s="32">
        <f aca="true" t="shared" si="1" ref="B12:G12">SUM(B6:B11)</f>
        <v>0</v>
      </c>
      <c r="C12" s="32">
        <f t="shared" si="1"/>
        <v>0</v>
      </c>
      <c r="D12" s="32">
        <f t="shared" si="1"/>
        <v>0</v>
      </c>
      <c r="E12" s="32">
        <f t="shared" si="1"/>
        <v>0</v>
      </c>
      <c r="F12" s="32">
        <f t="shared" si="1"/>
        <v>0</v>
      </c>
      <c r="G12" s="32">
        <f t="shared" si="1"/>
        <v>0</v>
      </c>
      <c r="H12" s="32">
        <f aca="true" t="shared" si="2" ref="H12:M12">SUM(H6:H10)</f>
        <v>0</v>
      </c>
      <c r="I12" s="32">
        <f t="shared" si="2"/>
        <v>0</v>
      </c>
      <c r="J12" s="32">
        <f t="shared" si="2"/>
        <v>0</v>
      </c>
      <c r="K12" s="32">
        <f t="shared" si="2"/>
        <v>0</v>
      </c>
      <c r="L12" s="32">
        <f t="shared" si="2"/>
        <v>0</v>
      </c>
      <c r="M12" s="32">
        <f t="shared" si="2"/>
        <v>0</v>
      </c>
      <c r="N12" s="21">
        <f>SUM(N6:N11)</f>
        <v>0</v>
      </c>
    </row>
    <row r="13" spans="1:14" ht="3.75" customHeight="1" thickBot="1">
      <c r="A13" s="11"/>
      <c r="N13" s="12"/>
    </row>
    <row r="14" spans="1:14" s="4" customFormat="1" ht="15.75" customHeight="1" thickBot="1">
      <c r="A14" s="13" t="s">
        <v>4</v>
      </c>
      <c r="B14" s="14"/>
      <c r="C14" s="14"/>
      <c r="D14" s="14"/>
      <c r="E14" s="14"/>
      <c r="F14" s="14"/>
      <c r="G14" s="14"/>
      <c r="H14" s="14"/>
      <c r="I14" s="14"/>
      <c r="J14" s="14"/>
      <c r="K14" s="14"/>
      <c r="L14" s="14"/>
      <c r="M14" s="14"/>
      <c r="N14" s="14"/>
    </row>
    <row r="15" spans="1:14" ht="6" customHeight="1" hidden="1">
      <c r="A15" s="7"/>
      <c r="B15" s="5"/>
      <c r="C15" s="5"/>
      <c r="D15" s="5"/>
      <c r="E15" s="5"/>
      <c r="F15" s="5"/>
      <c r="G15" s="5"/>
      <c r="H15" s="5"/>
      <c r="I15" s="5"/>
      <c r="J15" s="5"/>
      <c r="K15" s="5"/>
      <c r="L15" s="5"/>
      <c r="M15" s="5"/>
      <c r="N15" s="5"/>
    </row>
    <row r="16" spans="1:14" ht="12.75">
      <c r="A16" s="30"/>
      <c r="B16" s="31"/>
      <c r="C16" s="31"/>
      <c r="D16" s="31"/>
      <c r="E16" s="31"/>
      <c r="F16" s="31"/>
      <c r="G16" s="31"/>
      <c r="H16" s="31"/>
      <c r="I16" s="31"/>
      <c r="J16" s="31"/>
      <c r="K16" s="31"/>
      <c r="L16" s="31"/>
      <c r="M16" s="31"/>
      <c r="N16" s="15"/>
    </row>
    <row r="17" spans="1:14" ht="12.75">
      <c r="A17" s="30" t="s">
        <v>142</v>
      </c>
      <c r="B17" s="31">
        <v>0</v>
      </c>
      <c r="C17" s="31"/>
      <c r="D17" s="31"/>
      <c r="E17" s="31"/>
      <c r="F17" s="31"/>
      <c r="G17" s="31"/>
      <c r="H17" s="31"/>
      <c r="I17" s="31"/>
      <c r="J17" s="31"/>
      <c r="K17" s="31"/>
      <c r="L17" s="31"/>
      <c r="M17" s="31"/>
      <c r="N17" s="15">
        <f aca="true" t="shared" si="3" ref="N17:N31">SUM(B17:M17)</f>
        <v>0</v>
      </c>
    </row>
    <row r="18" spans="1:14" ht="12.75">
      <c r="A18" s="7" t="s">
        <v>174</v>
      </c>
      <c r="B18" s="8">
        <v>0</v>
      </c>
      <c r="C18" s="8">
        <v>0</v>
      </c>
      <c r="D18" s="8">
        <v>0</v>
      </c>
      <c r="E18" s="8">
        <v>0</v>
      </c>
      <c r="F18" s="8">
        <v>0</v>
      </c>
      <c r="G18" s="8">
        <v>0</v>
      </c>
      <c r="H18" s="8">
        <v>0</v>
      </c>
      <c r="I18" s="8">
        <v>0</v>
      </c>
      <c r="J18" s="8">
        <v>0</v>
      </c>
      <c r="K18" s="8">
        <v>0</v>
      </c>
      <c r="L18" s="8">
        <v>0</v>
      </c>
      <c r="M18" s="8">
        <v>0</v>
      </c>
      <c r="N18" s="15">
        <f t="shared" si="3"/>
        <v>0</v>
      </c>
    </row>
    <row r="19" spans="1:14" ht="12.75">
      <c r="A19" s="7" t="s">
        <v>180</v>
      </c>
      <c r="B19" s="16">
        <v>0</v>
      </c>
      <c r="C19" s="16">
        <v>0</v>
      </c>
      <c r="D19" s="16">
        <v>0</v>
      </c>
      <c r="E19" s="16">
        <v>0</v>
      </c>
      <c r="F19" s="16">
        <v>0</v>
      </c>
      <c r="G19" s="16">
        <v>0</v>
      </c>
      <c r="H19" s="16">
        <v>0</v>
      </c>
      <c r="I19" s="16">
        <v>0</v>
      </c>
      <c r="J19" s="16">
        <v>0</v>
      </c>
      <c r="K19" s="16">
        <v>0</v>
      </c>
      <c r="L19" s="16">
        <v>0</v>
      </c>
      <c r="M19" s="16">
        <v>0</v>
      </c>
      <c r="N19" s="15">
        <f t="shared" si="3"/>
        <v>0</v>
      </c>
    </row>
    <row r="20" spans="1:14" ht="12.75">
      <c r="A20" s="7" t="s">
        <v>110</v>
      </c>
      <c r="B20" s="16">
        <v>0</v>
      </c>
      <c r="C20" s="16"/>
      <c r="D20" s="16"/>
      <c r="E20" s="16"/>
      <c r="F20" s="16"/>
      <c r="G20" s="16"/>
      <c r="H20" s="16"/>
      <c r="I20" s="16"/>
      <c r="J20" s="16"/>
      <c r="K20" s="16"/>
      <c r="L20" s="16"/>
      <c r="M20" s="16"/>
      <c r="N20" s="15">
        <f t="shared" si="3"/>
        <v>0</v>
      </c>
    </row>
    <row r="21" spans="1:14" ht="12.75">
      <c r="A21" s="7" t="s">
        <v>178</v>
      </c>
      <c r="B21" s="8">
        <v>0</v>
      </c>
      <c r="C21" s="8">
        <v>0</v>
      </c>
      <c r="D21" s="8">
        <v>0</v>
      </c>
      <c r="E21" s="8">
        <v>0</v>
      </c>
      <c r="F21" s="8">
        <v>0</v>
      </c>
      <c r="G21" s="8">
        <v>0</v>
      </c>
      <c r="H21" s="8">
        <v>0</v>
      </c>
      <c r="I21" s="8">
        <v>0</v>
      </c>
      <c r="J21" s="8">
        <v>0</v>
      </c>
      <c r="K21" s="8">
        <v>0</v>
      </c>
      <c r="L21" s="8">
        <v>0</v>
      </c>
      <c r="M21" s="8">
        <v>0</v>
      </c>
      <c r="N21" s="15">
        <f t="shared" si="3"/>
        <v>0</v>
      </c>
    </row>
    <row r="22" spans="1:14" ht="12.75">
      <c r="A22" s="233" t="s">
        <v>101</v>
      </c>
      <c r="B22" s="8">
        <v>0</v>
      </c>
      <c r="C22" s="8">
        <v>0</v>
      </c>
      <c r="D22" s="8">
        <v>0</v>
      </c>
      <c r="E22" s="8">
        <v>0</v>
      </c>
      <c r="F22" s="8">
        <v>0</v>
      </c>
      <c r="G22" s="8">
        <v>0</v>
      </c>
      <c r="H22" s="8">
        <v>0</v>
      </c>
      <c r="I22" s="8">
        <v>0</v>
      </c>
      <c r="J22" s="8">
        <v>0</v>
      </c>
      <c r="K22" s="8">
        <v>0</v>
      </c>
      <c r="L22" s="8">
        <v>0</v>
      </c>
      <c r="M22" s="8">
        <v>0</v>
      </c>
      <c r="N22" s="15">
        <f t="shared" si="3"/>
        <v>0</v>
      </c>
    </row>
    <row r="23" spans="1:14" ht="12.75">
      <c r="A23" s="233" t="s">
        <v>5</v>
      </c>
      <c r="B23" s="8">
        <v>0</v>
      </c>
      <c r="C23" s="8">
        <v>0</v>
      </c>
      <c r="D23" s="8">
        <v>0</v>
      </c>
      <c r="E23" s="8">
        <v>0</v>
      </c>
      <c r="F23" s="8">
        <v>0</v>
      </c>
      <c r="G23" s="8">
        <v>0</v>
      </c>
      <c r="H23" s="8">
        <v>0</v>
      </c>
      <c r="I23" s="8">
        <v>0</v>
      </c>
      <c r="J23" s="8">
        <v>0</v>
      </c>
      <c r="K23" s="8">
        <v>0</v>
      </c>
      <c r="L23" s="8">
        <v>0</v>
      </c>
      <c r="M23" s="8">
        <v>0</v>
      </c>
      <c r="N23" s="15">
        <f t="shared" si="3"/>
        <v>0</v>
      </c>
    </row>
    <row r="24" spans="1:14" ht="12.75">
      <c r="A24" s="7" t="s">
        <v>41</v>
      </c>
      <c r="B24" s="8">
        <v>0</v>
      </c>
      <c r="C24" s="8">
        <v>0</v>
      </c>
      <c r="D24" s="8">
        <v>0</v>
      </c>
      <c r="E24" s="8">
        <v>0</v>
      </c>
      <c r="F24" s="8">
        <v>0</v>
      </c>
      <c r="G24" s="8">
        <v>0</v>
      </c>
      <c r="H24" s="8">
        <v>0</v>
      </c>
      <c r="I24" s="8">
        <v>0</v>
      </c>
      <c r="J24" s="8">
        <v>0</v>
      </c>
      <c r="K24" s="8">
        <v>0</v>
      </c>
      <c r="L24" s="8">
        <v>0</v>
      </c>
      <c r="M24" s="8">
        <v>0</v>
      </c>
      <c r="N24" s="15">
        <f t="shared" si="3"/>
        <v>0</v>
      </c>
    </row>
    <row r="25" spans="1:14" ht="12.75">
      <c r="A25" s="7" t="s">
        <v>6</v>
      </c>
      <c r="B25" s="8">
        <v>0</v>
      </c>
      <c r="C25" s="8">
        <v>0</v>
      </c>
      <c r="D25" s="8">
        <v>0</v>
      </c>
      <c r="E25" s="8">
        <v>0</v>
      </c>
      <c r="F25" s="8">
        <v>0</v>
      </c>
      <c r="G25" s="8">
        <v>0</v>
      </c>
      <c r="H25" s="8">
        <v>0</v>
      </c>
      <c r="I25" s="8">
        <v>0</v>
      </c>
      <c r="J25" s="8">
        <v>0</v>
      </c>
      <c r="K25" s="8">
        <v>0</v>
      </c>
      <c r="L25" s="8">
        <v>0</v>
      </c>
      <c r="M25" s="8">
        <v>0</v>
      </c>
      <c r="N25" s="15">
        <f>SUM(B25:M25)</f>
        <v>0</v>
      </c>
    </row>
    <row r="26" spans="1:14" ht="12.75">
      <c r="A26" s="7" t="s">
        <v>173</v>
      </c>
      <c r="B26" s="16">
        <v>0</v>
      </c>
      <c r="C26" s="16">
        <v>0</v>
      </c>
      <c r="D26" s="16">
        <v>0</v>
      </c>
      <c r="E26" s="16">
        <v>0</v>
      </c>
      <c r="F26" s="16">
        <v>0</v>
      </c>
      <c r="G26" s="16">
        <v>0</v>
      </c>
      <c r="H26" s="16">
        <v>0</v>
      </c>
      <c r="I26" s="16">
        <v>0</v>
      </c>
      <c r="J26" s="16">
        <v>0</v>
      </c>
      <c r="K26" s="16">
        <v>0</v>
      </c>
      <c r="L26" s="16">
        <v>0</v>
      </c>
      <c r="M26" s="16">
        <v>0</v>
      </c>
      <c r="N26" s="15">
        <f t="shared" si="3"/>
        <v>0</v>
      </c>
    </row>
    <row r="27" spans="1:14" ht="12.75">
      <c r="A27" s="7" t="s">
        <v>175</v>
      </c>
      <c r="B27" s="8">
        <v>0</v>
      </c>
      <c r="C27" s="8">
        <v>0</v>
      </c>
      <c r="D27" s="8">
        <v>0</v>
      </c>
      <c r="E27" s="8">
        <v>0</v>
      </c>
      <c r="F27" s="8">
        <v>0</v>
      </c>
      <c r="G27" s="8">
        <v>0</v>
      </c>
      <c r="H27" s="8">
        <v>0</v>
      </c>
      <c r="I27" s="8">
        <v>0</v>
      </c>
      <c r="J27" s="8">
        <v>0</v>
      </c>
      <c r="K27" s="8">
        <v>0</v>
      </c>
      <c r="L27" s="8">
        <v>0</v>
      </c>
      <c r="M27" s="8">
        <v>0</v>
      </c>
      <c r="N27" s="15">
        <f t="shared" si="3"/>
        <v>0</v>
      </c>
    </row>
    <row r="28" spans="1:14" ht="12.75">
      <c r="A28" s="7" t="s">
        <v>15</v>
      </c>
      <c r="B28" s="16">
        <v>0</v>
      </c>
      <c r="C28" s="16">
        <v>0</v>
      </c>
      <c r="D28" s="16">
        <v>0</v>
      </c>
      <c r="E28" s="16">
        <v>0</v>
      </c>
      <c r="F28" s="16">
        <v>0</v>
      </c>
      <c r="G28" s="16">
        <v>0</v>
      </c>
      <c r="H28" s="16">
        <v>0</v>
      </c>
      <c r="I28" s="16">
        <v>0</v>
      </c>
      <c r="J28" s="16">
        <v>0</v>
      </c>
      <c r="K28" s="16">
        <v>0</v>
      </c>
      <c r="L28" s="16">
        <v>0</v>
      </c>
      <c r="M28" s="16">
        <v>0</v>
      </c>
      <c r="N28" s="15">
        <f t="shared" si="3"/>
        <v>0</v>
      </c>
    </row>
    <row r="29" spans="1:14" ht="12.75">
      <c r="A29" s="7" t="s">
        <v>13</v>
      </c>
      <c r="B29" s="16">
        <v>0</v>
      </c>
      <c r="C29" s="16">
        <v>0</v>
      </c>
      <c r="D29" s="16">
        <v>0</v>
      </c>
      <c r="E29" s="16">
        <v>0</v>
      </c>
      <c r="F29" s="16">
        <v>0</v>
      </c>
      <c r="G29" s="16">
        <v>0</v>
      </c>
      <c r="H29" s="16">
        <v>0</v>
      </c>
      <c r="I29" s="16">
        <v>0</v>
      </c>
      <c r="J29" s="16">
        <v>0</v>
      </c>
      <c r="K29" s="16">
        <v>0</v>
      </c>
      <c r="L29" s="16">
        <v>0</v>
      </c>
      <c r="M29" s="16">
        <v>0</v>
      </c>
      <c r="N29" s="15">
        <f t="shared" si="3"/>
        <v>0</v>
      </c>
    </row>
    <row r="30" spans="1:14" ht="12.75">
      <c r="A30" s="7" t="s">
        <v>14</v>
      </c>
      <c r="B30" s="16">
        <v>0</v>
      </c>
      <c r="C30" s="16">
        <v>0</v>
      </c>
      <c r="D30" s="16">
        <v>0</v>
      </c>
      <c r="E30" s="16">
        <v>0</v>
      </c>
      <c r="F30" s="16">
        <v>0</v>
      </c>
      <c r="G30" s="16">
        <v>0</v>
      </c>
      <c r="H30" s="16">
        <v>0</v>
      </c>
      <c r="I30" s="16">
        <v>0</v>
      </c>
      <c r="J30" s="16">
        <v>0</v>
      </c>
      <c r="K30" s="16">
        <v>0</v>
      </c>
      <c r="L30" s="16">
        <v>0</v>
      </c>
      <c r="M30" s="16">
        <v>0</v>
      </c>
      <c r="N30" s="15">
        <f t="shared" si="3"/>
        <v>0</v>
      </c>
    </row>
    <row r="31" spans="1:14" ht="12.75">
      <c r="A31" s="7" t="s">
        <v>198</v>
      </c>
      <c r="B31" s="16">
        <v>0</v>
      </c>
      <c r="C31" s="16">
        <v>0</v>
      </c>
      <c r="D31" s="16">
        <v>0</v>
      </c>
      <c r="E31" s="16">
        <v>0</v>
      </c>
      <c r="F31" s="16">
        <v>0</v>
      </c>
      <c r="G31" s="16">
        <v>0</v>
      </c>
      <c r="H31" s="16">
        <v>0</v>
      </c>
      <c r="I31" s="16">
        <v>0</v>
      </c>
      <c r="J31" s="16">
        <v>0</v>
      </c>
      <c r="K31" s="16">
        <v>0</v>
      </c>
      <c r="L31" s="16">
        <v>0</v>
      </c>
      <c r="M31" s="16">
        <v>0</v>
      </c>
      <c r="N31" s="15">
        <f t="shared" si="3"/>
        <v>0</v>
      </c>
    </row>
    <row r="32" spans="1:14" ht="12.75">
      <c r="A32" s="7"/>
      <c r="B32" s="16"/>
      <c r="C32" s="16"/>
      <c r="D32" s="16"/>
      <c r="E32" s="16"/>
      <c r="F32" s="16"/>
      <c r="G32" s="16"/>
      <c r="H32" s="16"/>
      <c r="I32" s="16"/>
      <c r="J32" s="16"/>
      <c r="K32" s="16"/>
      <c r="L32" s="16"/>
      <c r="M32" s="16"/>
      <c r="N32" s="15"/>
    </row>
    <row r="33" spans="1:14" ht="13.5" thickBot="1">
      <c r="A33" s="7" t="s">
        <v>7</v>
      </c>
      <c r="B33" s="16"/>
      <c r="C33" s="16"/>
      <c r="D33" s="16"/>
      <c r="E33" s="16"/>
      <c r="F33" s="16"/>
      <c r="G33" s="16"/>
      <c r="H33" s="16"/>
      <c r="I33" s="16"/>
      <c r="J33" s="16"/>
      <c r="K33" s="16"/>
      <c r="L33" s="16"/>
      <c r="M33" s="16"/>
      <c r="N33" s="15"/>
    </row>
    <row r="34" spans="1:14" ht="14.25" customHeight="1" thickBot="1">
      <c r="A34" s="10" t="s">
        <v>8</v>
      </c>
      <c r="B34" s="17">
        <f aca="true" t="shared" si="4" ref="B34:N34">SUM(B16:B33)</f>
        <v>0</v>
      </c>
      <c r="C34" s="17">
        <f t="shared" si="4"/>
        <v>0</v>
      </c>
      <c r="D34" s="17">
        <f t="shared" si="4"/>
        <v>0</v>
      </c>
      <c r="E34" s="17">
        <f t="shared" si="4"/>
        <v>0</v>
      </c>
      <c r="F34" s="17">
        <f t="shared" si="4"/>
        <v>0</v>
      </c>
      <c r="G34" s="17">
        <f t="shared" si="4"/>
        <v>0</v>
      </c>
      <c r="H34" s="17">
        <f t="shared" si="4"/>
        <v>0</v>
      </c>
      <c r="I34" s="17">
        <f t="shared" si="4"/>
        <v>0</v>
      </c>
      <c r="J34" s="17">
        <f t="shared" si="4"/>
        <v>0</v>
      </c>
      <c r="K34" s="17">
        <f t="shared" si="4"/>
        <v>0</v>
      </c>
      <c r="L34" s="17">
        <f t="shared" si="4"/>
        <v>0</v>
      </c>
      <c r="M34" s="17">
        <f t="shared" si="4"/>
        <v>0</v>
      </c>
      <c r="N34" s="17">
        <f t="shared" si="4"/>
        <v>0</v>
      </c>
    </row>
    <row r="35" spans="1:14" ht="13.5" hidden="1" thickBot="1">
      <c r="A35" s="11"/>
      <c r="B35" s="18"/>
      <c r="C35" s="11"/>
      <c r="D35" s="11"/>
      <c r="E35" s="11"/>
      <c r="F35" s="11"/>
      <c r="G35" s="11"/>
      <c r="H35" s="11"/>
      <c r="I35" s="11"/>
      <c r="J35" s="11"/>
      <c r="K35" s="11"/>
      <c r="L35" s="11"/>
      <c r="M35" s="11"/>
      <c r="N35" s="11"/>
    </row>
    <row r="36" spans="1:14" ht="12" customHeight="1" thickBot="1">
      <c r="A36" s="10" t="s">
        <v>9</v>
      </c>
      <c r="B36" s="19">
        <f aca="true" t="shared" si="5" ref="B36:N36">B12-B34</f>
        <v>0</v>
      </c>
      <c r="C36" s="19">
        <f t="shared" si="5"/>
        <v>0</v>
      </c>
      <c r="D36" s="19">
        <f t="shared" si="5"/>
        <v>0</v>
      </c>
      <c r="E36" s="19">
        <f t="shared" si="5"/>
        <v>0</v>
      </c>
      <c r="F36" s="19">
        <f t="shared" si="5"/>
        <v>0</v>
      </c>
      <c r="G36" s="19">
        <f t="shared" si="5"/>
        <v>0</v>
      </c>
      <c r="H36" s="19">
        <f t="shared" si="5"/>
        <v>0</v>
      </c>
      <c r="I36" s="19">
        <f t="shared" si="5"/>
        <v>0</v>
      </c>
      <c r="J36" s="19">
        <f t="shared" si="5"/>
        <v>0</v>
      </c>
      <c r="K36" s="19">
        <f t="shared" si="5"/>
        <v>0</v>
      </c>
      <c r="L36" s="19">
        <f t="shared" si="5"/>
        <v>0</v>
      </c>
      <c r="M36" s="19">
        <f t="shared" si="5"/>
        <v>0</v>
      </c>
      <c r="N36" s="17">
        <f t="shared" si="5"/>
        <v>0</v>
      </c>
    </row>
    <row r="37" spans="1:14" ht="13.5" customHeight="1" thickBot="1">
      <c r="A37" s="10" t="s">
        <v>10</v>
      </c>
      <c r="B37" s="10">
        <v>0</v>
      </c>
      <c r="C37" s="19">
        <f>B38</f>
        <v>0</v>
      </c>
      <c r="D37" s="19">
        <f aca="true" t="shared" si="6" ref="D37:M37">C38</f>
        <v>0</v>
      </c>
      <c r="E37" s="19">
        <f t="shared" si="6"/>
        <v>0</v>
      </c>
      <c r="F37" s="19">
        <f t="shared" si="6"/>
        <v>0</v>
      </c>
      <c r="G37" s="19">
        <f t="shared" si="6"/>
        <v>0</v>
      </c>
      <c r="H37" s="19">
        <f>G38</f>
        <v>0</v>
      </c>
      <c r="I37" s="19">
        <f t="shared" si="6"/>
        <v>0</v>
      </c>
      <c r="J37" s="19">
        <f t="shared" si="6"/>
        <v>0</v>
      </c>
      <c r="K37" s="19">
        <f t="shared" si="6"/>
        <v>0</v>
      </c>
      <c r="L37" s="19">
        <f t="shared" si="6"/>
        <v>0</v>
      </c>
      <c r="M37" s="19">
        <f t="shared" si="6"/>
        <v>0</v>
      </c>
      <c r="N37" s="10"/>
    </row>
    <row r="38" spans="1:14" ht="12" customHeight="1" thickBot="1">
      <c r="A38" s="10" t="s">
        <v>11</v>
      </c>
      <c r="B38" s="19">
        <f>SUM(B36:B37)</f>
        <v>0</v>
      </c>
      <c r="C38" s="19">
        <f>C36+C37</f>
        <v>0</v>
      </c>
      <c r="D38" s="19">
        <f aca="true" t="shared" si="7" ref="D38:M38">D36+D37</f>
        <v>0</v>
      </c>
      <c r="E38" s="19">
        <f t="shared" si="7"/>
        <v>0</v>
      </c>
      <c r="F38" s="19">
        <f t="shared" si="7"/>
        <v>0</v>
      </c>
      <c r="G38" s="19">
        <f t="shared" si="7"/>
        <v>0</v>
      </c>
      <c r="H38" s="19">
        <f t="shared" si="7"/>
        <v>0</v>
      </c>
      <c r="I38" s="19">
        <f t="shared" si="7"/>
        <v>0</v>
      </c>
      <c r="J38" s="19">
        <f t="shared" si="7"/>
        <v>0</v>
      </c>
      <c r="K38" s="19">
        <f t="shared" si="7"/>
        <v>0</v>
      </c>
      <c r="L38" s="19">
        <f t="shared" si="7"/>
        <v>0</v>
      </c>
      <c r="M38" s="19">
        <f t="shared" si="7"/>
        <v>0</v>
      </c>
      <c r="N38" s="10"/>
    </row>
    <row r="39" spans="1:2" ht="7.5" customHeight="1">
      <c r="A39" s="11"/>
      <c r="B39" s="12"/>
    </row>
    <row r="40" ht="12.75">
      <c r="A40" s="11" t="s">
        <v>12</v>
      </c>
    </row>
    <row r="41" ht="2.25" customHeight="1" hidden="1">
      <c r="A41" s="11"/>
    </row>
    <row r="42" spans="1:14" ht="12.75">
      <c r="A42" s="11"/>
      <c r="B42" s="11"/>
      <c r="C42" s="11"/>
      <c r="D42" s="11"/>
      <c r="E42" s="11"/>
      <c r="F42" s="11"/>
      <c r="N42" s="12"/>
    </row>
    <row r="43" spans="1:12" ht="12.75">
      <c r="A43" s="11"/>
      <c r="L43" s="12"/>
    </row>
    <row r="44" spans="1:12" ht="12.75">
      <c r="A44" s="11"/>
      <c r="L44" s="12"/>
    </row>
    <row r="45" ht="12.75">
      <c r="A45" s="11"/>
    </row>
    <row r="46" ht="12.75">
      <c r="A46" s="11"/>
    </row>
    <row r="47" ht="12.75">
      <c r="A47" s="11"/>
    </row>
    <row r="48" ht="12.75">
      <c r="A48" s="11"/>
    </row>
    <row r="49" ht="12.75">
      <c r="A49" s="11"/>
    </row>
    <row r="50" ht="12.75">
      <c r="A50" s="11"/>
    </row>
    <row r="51" ht="12.75">
      <c r="A51" s="11"/>
    </row>
    <row r="52" ht="12.75">
      <c r="A52" s="11"/>
    </row>
    <row r="53" ht="12.75">
      <c r="A53" s="11"/>
    </row>
    <row r="54" ht="12.75">
      <c r="A54" s="11"/>
    </row>
    <row r="55" ht="12.75">
      <c r="A55" s="11"/>
    </row>
    <row r="56" ht="12.75">
      <c r="A56" s="11"/>
    </row>
  </sheetData>
  <sheetProtection/>
  <mergeCells count="2">
    <mergeCell ref="A3:N3"/>
    <mergeCell ref="A2:N2"/>
  </mergeCells>
  <printOptions horizontalCentered="1"/>
  <pageMargins left="0.25" right="0.25" top="0.75" bottom="0.75" header="0.3" footer="0.3"/>
  <pageSetup fitToHeight="1" fitToWidth="1" horizontalDpi="2400" verticalDpi="2400"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D4" sqref="D4"/>
    </sheetView>
  </sheetViews>
  <sheetFormatPr defaultColWidth="9.140625" defaultRowHeight="12.75"/>
  <cols>
    <col min="1" max="1" width="5.7109375" style="0" customWidth="1"/>
    <col min="2" max="2" width="13.7109375" style="0" customWidth="1"/>
    <col min="3" max="3" width="13.57421875" style="0" customWidth="1"/>
    <col min="4" max="4" width="15.28125" style="0" bestFit="1" customWidth="1"/>
    <col min="5" max="10" width="13.57421875" style="0" customWidth="1"/>
  </cols>
  <sheetData>
    <row r="1" spans="1:10" ht="33.75">
      <c r="A1" s="269" t="s">
        <v>16</v>
      </c>
      <c r="B1" s="269"/>
      <c r="C1" s="269"/>
      <c r="D1" s="269"/>
      <c r="E1" s="269"/>
      <c r="F1" s="269"/>
      <c r="G1" s="269"/>
      <c r="H1" s="269"/>
      <c r="I1" s="269"/>
      <c r="J1" s="269"/>
    </row>
    <row r="3" spans="2:9" ht="18" thickBot="1">
      <c r="B3" s="22" t="s">
        <v>17</v>
      </c>
      <c r="C3" s="22"/>
      <c r="D3" s="22"/>
      <c r="G3" s="22" t="s">
        <v>18</v>
      </c>
      <c r="H3" s="22"/>
      <c r="I3" s="22"/>
    </row>
    <row r="4" spans="2:9" ht="15.75" thickTop="1">
      <c r="B4" s="23" t="s">
        <v>19</v>
      </c>
      <c r="C4" s="23"/>
      <c r="D4" s="24">
        <v>0</v>
      </c>
      <c r="G4" s="23" t="s">
        <v>20</v>
      </c>
      <c r="H4" s="23"/>
      <c r="I4" s="24">
        <f>IF(LoanIsGood,-PMT(InterestRate/PaymentsPerYear,ScheduledNumberOfPayments,LoanAmount),"")</f>
      </c>
    </row>
    <row r="5" spans="2:9" ht="15">
      <c r="B5" s="23" t="s">
        <v>21</v>
      </c>
      <c r="C5" s="23"/>
      <c r="D5" s="25">
        <v>0.03</v>
      </c>
      <c r="G5" s="23" t="s">
        <v>22</v>
      </c>
      <c r="H5" s="23"/>
      <c r="I5" s="26">
        <f>IF(LoanIsGood,LoanPeriod*PaymentsPerYear,"")</f>
      </c>
    </row>
    <row r="6" spans="2:9" ht="15">
      <c r="B6" s="23" t="s">
        <v>23</v>
      </c>
      <c r="C6" s="23"/>
      <c r="D6" s="26">
        <v>3</v>
      </c>
      <c r="G6" s="23" t="s">
        <v>24</v>
      </c>
      <c r="H6" s="23"/>
      <c r="I6" s="26">
        <f>IF(LoanIsGood,COUNT('Loan Amortization Schedule'!$F$13:$F$73),"")</f>
      </c>
    </row>
    <row r="7" spans="2:9" ht="15">
      <c r="B7" s="23" t="s">
        <v>25</v>
      </c>
      <c r="C7" s="23"/>
      <c r="D7" s="26">
        <v>12</v>
      </c>
      <c r="G7" s="23" t="s">
        <v>26</v>
      </c>
      <c r="H7" s="23"/>
      <c r="I7" s="24">
        <v>0</v>
      </c>
    </row>
    <row r="8" spans="2:10" ht="15">
      <c r="B8" s="23" t="s">
        <v>27</v>
      </c>
      <c r="C8" s="23"/>
      <c r="D8" s="29">
        <v>45524</v>
      </c>
      <c r="G8" s="23" t="s">
        <v>28</v>
      </c>
      <c r="H8" s="23"/>
      <c r="I8" s="24" t="e">
        <f>(I6*ScheduledPayment)-LoanAmount</f>
        <v>#VALUE!</v>
      </c>
      <c r="J8" s="201"/>
    </row>
    <row r="10" spans="2:9" ht="15.75" thickBot="1">
      <c r="B10" s="23" t="s">
        <v>29</v>
      </c>
      <c r="C10" s="23"/>
      <c r="D10" s="27">
        <v>0</v>
      </c>
      <c r="G10" s="28" t="s">
        <v>30</v>
      </c>
      <c r="H10" s="267" t="s">
        <v>222</v>
      </c>
      <c r="I10" s="268"/>
    </row>
    <row r="12" spans="1:10" ht="25.5">
      <c r="A12" s="166" t="s">
        <v>31</v>
      </c>
      <c r="B12" s="167" t="s">
        <v>32</v>
      </c>
      <c r="C12" s="168" t="s">
        <v>33</v>
      </c>
      <c r="D12" s="168" t="s">
        <v>34</v>
      </c>
      <c r="E12" s="168" t="s">
        <v>35</v>
      </c>
      <c r="F12" s="168" t="s">
        <v>36</v>
      </c>
      <c r="G12" s="168" t="s">
        <v>37</v>
      </c>
      <c r="H12" s="168" t="s">
        <v>38</v>
      </c>
      <c r="I12" s="168" t="s">
        <v>39</v>
      </c>
      <c r="J12" s="169" t="s">
        <v>40</v>
      </c>
    </row>
    <row r="13" spans="1:10" ht="12.75">
      <c r="A13" s="170">
        <f>IF(LoanIsGood,IF(ROW()-ROW('Loan Amortization Schedule'!$A$12)&gt;ScheduledNumberOfPayments,"",ROW()-ROW('Loan Amortization Schedule'!$A$12)),"")</f>
      </c>
      <c r="B13" s="171">
        <f>IF('Loan Amortization Schedule'!$A13&lt;&gt;"",EOMONTH(LoanStartDate,ROW('Loan Amortization Schedule'!$A13)-ROW('Loan Amortization Schedule'!$A$12)-2)+DAY(LoanStartDate),"")</f>
      </c>
      <c r="C13" s="172">
        <f>IF('Loan Amortization Schedule'!$A13&lt;&gt;"",IF(ROW()-ROW('Loan Amortization Schedule'!$C$12)=1,LoanAmount,INDEX('Loan Amortization Schedule'!$I$13:$I$73,ROW()-ROW('Loan Amortization Schedule'!$C$12)-1)),"")</f>
      </c>
      <c r="D13" s="172">
        <f>IF('Loan Amortization Schedule'!$A13&lt;&gt;"",ScheduledPayment,"")</f>
      </c>
      <c r="E13" s="172">
        <f>IF('Loan Amortization Schedule'!$A13&lt;&gt;"",IF('Loan Amortization Schedule'!$D13+ExtraPayments&lt;'Loan Amortization Schedule'!$C13,ExtraPayments,IF('Loan Amortization Schedule'!$C13-'Loan Amortization Schedule'!$D13&gt;0,'Loan Amortization Schedule'!$C13-'Loan Amortization Schedule'!$D13,0)),"")</f>
      </c>
      <c r="F13" s="172">
        <f>IF('Loan Amortization Schedule'!$A13&lt;&gt;"",IF('Loan Amortization Schedule'!$D13+'Loan Amortization Schedule'!$E13&lt;='Loan Amortization Schedule'!$C13,'Loan Amortization Schedule'!$D13+'Loan Amortization Schedule'!$E13,'Loan Amortization Schedule'!$C13),"")</f>
      </c>
      <c r="G13" s="172">
        <f>IF('Loan Amortization Schedule'!$A13&lt;&gt;"",'Loan Amortization Schedule'!$F13-'Loan Amortization Schedule'!$H13,"")</f>
      </c>
      <c r="H13" s="172">
        <f>IF('Loan Amortization Schedule'!$A13&lt;&gt;"",'Loan Amortization Schedule'!$C13*(InterestRate/PaymentsPerYear),"")</f>
      </c>
      <c r="I13" s="172">
        <f>IF('Loan Amortization Schedule'!$A13&lt;&gt;"",IF('Loan Amortization Schedule'!$D13+'Loan Amortization Schedule'!$E13&lt;='Loan Amortization Schedule'!$C13,'Loan Amortization Schedule'!$C13-'Loan Amortization Schedule'!$G13,0),"")</f>
      </c>
      <c r="J13" s="173">
        <f>IF('Loan Amortization Schedule'!$A13&lt;&gt;"",SUM(INDEX('Loan Amortization Schedule'!$H$13:$H$73,1,1):'Loan Amortization Schedule'!$H13),"")</f>
      </c>
    </row>
    <row r="14" spans="1:10" ht="12.75">
      <c r="A14" s="174">
        <f>IF(LoanIsGood,IF(ROW()-ROW('Loan Amortization Schedule'!$A$12)&gt;ScheduledNumberOfPayments,"",ROW()-ROW('Loan Amortization Schedule'!$A$12)),"")</f>
      </c>
      <c r="B14" s="175">
        <f>IF('Loan Amortization Schedule'!$A14&lt;&gt;"",EOMONTH(LoanStartDate,ROW('Loan Amortization Schedule'!$A14)-ROW('Loan Amortization Schedule'!$A$12)-2)+DAY(LoanStartDate),"")</f>
      </c>
      <c r="C14" s="176">
        <f>IF('Loan Amortization Schedule'!$A14&lt;&gt;"",IF(ROW()-ROW('Loan Amortization Schedule'!$C$12)=1,LoanAmount,INDEX('Loan Amortization Schedule'!$I$13:$I$73,ROW()-ROW('Loan Amortization Schedule'!$C$12)-1)),"")</f>
      </c>
      <c r="D14" s="176">
        <f>IF('Loan Amortization Schedule'!$A14&lt;&gt;"",ScheduledPayment,"")</f>
      </c>
      <c r="E14" s="176">
        <f>IF('Loan Amortization Schedule'!$A14&lt;&gt;"",IF('Loan Amortization Schedule'!$D14+ExtraPayments&lt;'Loan Amortization Schedule'!$C14,ExtraPayments,IF('Loan Amortization Schedule'!$C14-'Loan Amortization Schedule'!$D14&gt;0,'Loan Amortization Schedule'!$C14-'Loan Amortization Schedule'!$D14,0)),"")</f>
      </c>
      <c r="F14" s="176">
        <f>IF('Loan Amortization Schedule'!$A14&lt;&gt;"",IF('Loan Amortization Schedule'!$D14+'Loan Amortization Schedule'!$E14&lt;='Loan Amortization Schedule'!$C14,'Loan Amortization Schedule'!$D14+'Loan Amortization Schedule'!$E14,'Loan Amortization Schedule'!$C14),"")</f>
      </c>
      <c r="G14" s="176">
        <f>IF('Loan Amortization Schedule'!$A14&lt;&gt;"",'Loan Amortization Schedule'!$F14-'Loan Amortization Schedule'!$H14,"")</f>
      </c>
      <c r="H14" s="176">
        <f>IF('Loan Amortization Schedule'!$A14&lt;&gt;"",'Loan Amortization Schedule'!$C14*(InterestRate/PaymentsPerYear),"")</f>
      </c>
      <c r="I14" s="176">
        <f>IF('Loan Amortization Schedule'!$A14&lt;&gt;"",IF('Loan Amortization Schedule'!$D14+'Loan Amortization Schedule'!$E14&lt;='Loan Amortization Schedule'!$C14,'Loan Amortization Schedule'!$C14-'Loan Amortization Schedule'!$G14,0),"")</f>
      </c>
      <c r="J14" s="177">
        <f>IF('Loan Amortization Schedule'!$A14&lt;&gt;"",SUM(INDEX('Loan Amortization Schedule'!$H$13:$H$73,1,1):'Loan Amortization Schedule'!$H14),"")</f>
      </c>
    </row>
    <row r="15" spans="1:10" ht="12.75">
      <c r="A15" s="170">
        <f>IF(LoanIsGood,IF(ROW()-ROW('Loan Amortization Schedule'!$A$12)&gt;ScheduledNumberOfPayments,"",ROW()-ROW('Loan Amortization Schedule'!$A$12)),"")</f>
      </c>
      <c r="B15" s="171">
        <f>IF('Loan Amortization Schedule'!$A15&lt;&gt;"",EOMONTH(LoanStartDate,ROW('Loan Amortization Schedule'!$A15)-ROW('Loan Amortization Schedule'!$A$12)-2)+DAY(LoanStartDate),"")</f>
      </c>
      <c r="C15" s="172">
        <f>IF('Loan Amortization Schedule'!$A15&lt;&gt;"",IF(ROW()-ROW('Loan Amortization Schedule'!$C$12)=1,LoanAmount,INDEX('Loan Amortization Schedule'!$I$13:$I$73,ROW()-ROW('Loan Amortization Schedule'!$C$12)-1)),"")</f>
      </c>
      <c r="D15" s="172">
        <f>IF('Loan Amortization Schedule'!$A15&lt;&gt;"",ScheduledPayment,"")</f>
      </c>
      <c r="E15" s="172">
        <f>IF('Loan Amortization Schedule'!$A15&lt;&gt;"",IF('Loan Amortization Schedule'!$D15+ExtraPayments&lt;'Loan Amortization Schedule'!$C15,ExtraPayments,IF('Loan Amortization Schedule'!$C15-'Loan Amortization Schedule'!$D15&gt;0,'Loan Amortization Schedule'!$C15-'Loan Amortization Schedule'!$D15,0)),"")</f>
      </c>
      <c r="F15" s="172">
        <f>IF('Loan Amortization Schedule'!$A15&lt;&gt;"",IF('Loan Amortization Schedule'!$D15+'Loan Amortization Schedule'!$E15&lt;='Loan Amortization Schedule'!$C15,'Loan Amortization Schedule'!$D15+'Loan Amortization Schedule'!$E15,'Loan Amortization Schedule'!$C15),"")</f>
      </c>
      <c r="G15" s="172">
        <f>IF('Loan Amortization Schedule'!$A15&lt;&gt;"",'Loan Amortization Schedule'!$F15-'Loan Amortization Schedule'!$H15,"")</f>
      </c>
      <c r="H15" s="172">
        <f>IF('Loan Amortization Schedule'!$A15&lt;&gt;"",'Loan Amortization Schedule'!$C15*(InterestRate/PaymentsPerYear),"")</f>
      </c>
      <c r="I15" s="172">
        <f>IF('Loan Amortization Schedule'!$A15&lt;&gt;"",IF('Loan Amortization Schedule'!$D15+'Loan Amortization Schedule'!$E15&lt;='Loan Amortization Schedule'!$C15,'Loan Amortization Schedule'!$C15-'Loan Amortization Schedule'!$G15,0),"")</f>
      </c>
      <c r="J15" s="173">
        <f>IF('Loan Amortization Schedule'!$A15&lt;&gt;"",SUM(INDEX('Loan Amortization Schedule'!$H$13:$H$73,1,1):'Loan Amortization Schedule'!$H15),"")</f>
      </c>
    </row>
    <row r="16" spans="1:10" ht="12.75">
      <c r="A16" s="174">
        <f>IF(LoanIsGood,IF(ROW()-ROW('Loan Amortization Schedule'!$A$12)&gt;ScheduledNumberOfPayments,"",ROW()-ROW('Loan Amortization Schedule'!$A$12)),"")</f>
      </c>
      <c r="B16" s="175">
        <f>IF('Loan Amortization Schedule'!$A16&lt;&gt;"",EOMONTH(LoanStartDate,ROW('Loan Amortization Schedule'!$A16)-ROW('Loan Amortization Schedule'!$A$12)-2)+DAY(LoanStartDate),"")</f>
      </c>
      <c r="C16" s="176">
        <f>IF('Loan Amortization Schedule'!$A16&lt;&gt;"",IF(ROW()-ROW('Loan Amortization Schedule'!$C$12)=1,LoanAmount,INDEX('Loan Amortization Schedule'!$I$13:$I$73,ROW()-ROW('Loan Amortization Schedule'!$C$12)-1)),"")</f>
      </c>
      <c r="D16" s="176">
        <f>IF('Loan Amortization Schedule'!$A16&lt;&gt;"",ScheduledPayment,"")</f>
      </c>
      <c r="E16" s="176">
        <f>IF('Loan Amortization Schedule'!$A16&lt;&gt;"",IF('Loan Amortization Schedule'!$D16+ExtraPayments&lt;'Loan Amortization Schedule'!$C16,ExtraPayments,IF('Loan Amortization Schedule'!$C16-'Loan Amortization Schedule'!$D16&gt;0,'Loan Amortization Schedule'!$C16-'Loan Amortization Schedule'!$D16,0)),"")</f>
      </c>
      <c r="F16" s="176">
        <f>IF('Loan Amortization Schedule'!$A16&lt;&gt;"",IF('Loan Amortization Schedule'!$D16+'Loan Amortization Schedule'!$E16&lt;='Loan Amortization Schedule'!$C16,'Loan Amortization Schedule'!$D16+'Loan Amortization Schedule'!$E16,'Loan Amortization Schedule'!$C16),"")</f>
      </c>
      <c r="G16" s="176">
        <f>IF('Loan Amortization Schedule'!$A16&lt;&gt;"",'Loan Amortization Schedule'!$F16-'Loan Amortization Schedule'!$H16,"")</f>
      </c>
      <c r="H16" s="176">
        <f>IF('Loan Amortization Schedule'!$A16&lt;&gt;"",'Loan Amortization Schedule'!$C16*(InterestRate/PaymentsPerYear),"")</f>
      </c>
      <c r="I16" s="176">
        <f>IF('Loan Amortization Schedule'!$A16&lt;&gt;"",IF('Loan Amortization Schedule'!$D16+'Loan Amortization Schedule'!$E16&lt;='Loan Amortization Schedule'!$C16,'Loan Amortization Schedule'!$C16-'Loan Amortization Schedule'!$G16,0),"")</f>
      </c>
      <c r="J16" s="177">
        <f>IF('Loan Amortization Schedule'!$A16&lt;&gt;"",SUM(INDEX('Loan Amortization Schedule'!$H$13:$H$73,1,1):'Loan Amortization Schedule'!$H16),"")</f>
      </c>
    </row>
    <row r="17" spans="1:10" ht="12.75">
      <c r="A17" s="170">
        <f>IF(LoanIsGood,IF(ROW()-ROW('Loan Amortization Schedule'!$A$12)&gt;ScheduledNumberOfPayments,"",ROW()-ROW('Loan Amortization Schedule'!$A$12)),"")</f>
      </c>
      <c r="B17" s="171">
        <f>IF('Loan Amortization Schedule'!$A17&lt;&gt;"",EOMONTH(LoanStartDate,ROW('Loan Amortization Schedule'!$A17)-ROW('Loan Amortization Schedule'!$A$12)-2)+DAY(LoanStartDate),"")</f>
      </c>
      <c r="C17" s="172">
        <f>IF('Loan Amortization Schedule'!$A17&lt;&gt;"",IF(ROW()-ROW('Loan Amortization Schedule'!$C$12)=1,LoanAmount,INDEX('Loan Amortization Schedule'!$I$13:$I$73,ROW()-ROW('Loan Amortization Schedule'!$C$12)-1)),"")</f>
      </c>
      <c r="D17" s="172">
        <f>IF('Loan Amortization Schedule'!$A17&lt;&gt;"",ScheduledPayment,"")</f>
      </c>
      <c r="E17" s="172">
        <f>IF('Loan Amortization Schedule'!$A17&lt;&gt;"",IF('Loan Amortization Schedule'!$D17+ExtraPayments&lt;'Loan Amortization Schedule'!$C17,ExtraPayments,IF('Loan Amortization Schedule'!$C17-'Loan Amortization Schedule'!$D17&gt;0,'Loan Amortization Schedule'!$C17-'Loan Amortization Schedule'!$D17,0)),"")</f>
      </c>
      <c r="F17" s="172">
        <f>IF('Loan Amortization Schedule'!$A17&lt;&gt;"",IF('Loan Amortization Schedule'!$D17+'Loan Amortization Schedule'!$E17&lt;='Loan Amortization Schedule'!$C17,'Loan Amortization Schedule'!$D17+'Loan Amortization Schedule'!$E17,'Loan Amortization Schedule'!$C17),"")</f>
      </c>
      <c r="G17" s="172">
        <f>IF('Loan Amortization Schedule'!$A17&lt;&gt;"",'Loan Amortization Schedule'!$F17-'Loan Amortization Schedule'!$H17,"")</f>
      </c>
      <c r="H17" s="172">
        <f>IF('Loan Amortization Schedule'!$A17&lt;&gt;"",'Loan Amortization Schedule'!$C17*(InterestRate/PaymentsPerYear),"")</f>
      </c>
      <c r="I17" s="172">
        <f>IF('Loan Amortization Schedule'!$A17&lt;&gt;"",IF('Loan Amortization Schedule'!$D17+'Loan Amortization Schedule'!$E17&lt;='Loan Amortization Schedule'!$C17,'Loan Amortization Schedule'!$C17-'Loan Amortization Schedule'!$G17,0),"")</f>
      </c>
      <c r="J17" s="173">
        <f>IF('Loan Amortization Schedule'!$A17&lt;&gt;"",SUM(INDEX('Loan Amortization Schedule'!$H$13:$H$73,1,1):'Loan Amortization Schedule'!$H17),"")</f>
      </c>
    </row>
    <row r="18" spans="1:10" ht="12.75">
      <c r="A18" s="174">
        <f>IF(LoanIsGood,IF(ROW()-ROW('Loan Amortization Schedule'!$A$12)&gt;ScheduledNumberOfPayments,"",ROW()-ROW('Loan Amortization Schedule'!$A$12)),"")</f>
      </c>
      <c r="B18" s="175">
        <f>IF('Loan Amortization Schedule'!$A18&lt;&gt;"",EOMONTH(LoanStartDate,ROW('Loan Amortization Schedule'!$A18)-ROW('Loan Amortization Schedule'!$A$12)-2)+DAY(LoanStartDate),"")</f>
      </c>
      <c r="C18" s="176">
        <f>IF('Loan Amortization Schedule'!$A18&lt;&gt;"",IF(ROW()-ROW('Loan Amortization Schedule'!$C$12)=1,LoanAmount,INDEX('Loan Amortization Schedule'!$I$13:$I$73,ROW()-ROW('Loan Amortization Schedule'!$C$12)-1)),"")</f>
      </c>
      <c r="D18" s="176">
        <f>IF('Loan Amortization Schedule'!$A18&lt;&gt;"",ScheduledPayment,"")</f>
      </c>
      <c r="E18" s="176">
        <f>IF('Loan Amortization Schedule'!$A18&lt;&gt;"",IF('Loan Amortization Schedule'!$D18+ExtraPayments&lt;'Loan Amortization Schedule'!$C18,ExtraPayments,IF('Loan Amortization Schedule'!$C18-'Loan Amortization Schedule'!$D18&gt;0,'Loan Amortization Schedule'!$C18-'Loan Amortization Schedule'!$D18,0)),"")</f>
      </c>
      <c r="F18" s="176">
        <f>IF('Loan Amortization Schedule'!$A18&lt;&gt;"",IF('Loan Amortization Schedule'!$D18+'Loan Amortization Schedule'!$E18&lt;='Loan Amortization Schedule'!$C18,'Loan Amortization Schedule'!$D18+'Loan Amortization Schedule'!$E18,'Loan Amortization Schedule'!$C18),"")</f>
      </c>
      <c r="G18" s="176">
        <f>IF('Loan Amortization Schedule'!$A18&lt;&gt;"",'Loan Amortization Schedule'!$F18-'Loan Amortization Schedule'!$H18,"")</f>
      </c>
      <c r="H18" s="176">
        <f>IF('Loan Amortization Schedule'!$A18&lt;&gt;"",'Loan Amortization Schedule'!$C18*(InterestRate/PaymentsPerYear),"")</f>
      </c>
      <c r="I18" s="176">
        <f>IF('Loan Amortization Schedule'!$A18&lt;&gt;"",IF('Loan Amortization Schedule'!$D18+'Loan Amortization Schedule'!$E18&lt;='Loan Amortization Schedule'!$C18,'Loan Amortization Schedule'!$C18-'Loan Amortization Schedule'!$G18,0),"")</f>
      </c>
      <c r="J18" s="177">
        <f>IF('Loan Amortization Schedule'!$A18&lt;&gt;"",SUM(INDEX('Loan Amortization Schedule'!$H$13:$H$73,1,1):'Loan Amortization Schedule'!$H18),"")</f>
      </c>
    </row>
    <row r="19" spans="1:10" ht="12.75">
      <c r="A19" s="170">
        <f>IF(LoanIsGood,IF(ROW()-ROW('Loan Amortization Schedule'!$A$12)&gt;ScheduledNumberOfPayments,"",ROW()-ROW('Loan Amortization Schedule'!$A$12)),"")</f>
      </c>
      <c r="B19" s="171">
        <f>IF('Loan Amortization Schedule'!$A19&lt;&gt;"",EOMONTH(LoanStartDate,ROW('Loan Amortization Schedule'!$A19)-ROW('Loan Amortization Schedule'!$A$12)-2)+DAY(LoanStartDate),"")</f>
      </c>
      <c r="C19" s="172">
        <f>IF('Loan Amortization Schedule'!$A19&lt;&gt;"",IF(ROW()-ROW('Loan Amortization Schedule'!$C$12)=1,LoanAmount,INDEX('Loan Amortization Schedule'!$I$13:$I$73,ROW()-ROW('Loan Amortization Schedule'!$C$12)-1)),"")</f>
      </c>
      <c r="D19" s="172">
        <f>IF('Loan Amortization Schedule'!$A19&lt;&gt;"",ScheduledPayment,"")</f>
      </c>
      <c r="E19" s="172">
        <f>IF('Loan Amortization Schedule'!$A19&lt;&gt;"",IF('Loan Amortization Schedule'!$D19+ExtraPayments&lt;'Loan Amortization Schedule'!$C19,ExtraPayments,IF('Loan Amortization Schedule'!$C19-'Loan Amortization Schedule'!$D19&gt;0,'Loan Amortization Schedule'!$C19-'Loan Amortization Schedule'!$D19,0)),"")</f>
      </c>
      <c r="F19" s="172">
        <f>IF('Loan Amortization Schedule'!$A19&lt;&gt;"",IF('Loan Amortization Schedule'!$D19+'Loan Amortization Schedule'!$E19&lt;='Loan Amortization Schedule'!$C19,'Loan Amortization Schedule'!$D19+'Loan Amortization Schedule'!$E19,'Loan Amortization Schedule'!$C19),"")</f>
      </c>
      <c r="G19" s="172">
        <f>IF('Loan Amortization Schedule'!$A19&lt;&gt;"",'Loan Amortization Schedule'!$F19-'Loan Amortization Schedule'!$H19,"")</f>
      </c>
      <c r="H19" s="172">
        <f>IF('Loan Amortization Schedule'!$A19&lt;&gt;"",'Loan Amortization Schedule'!$C19*(InterestRate/PaymentsPerYear),"")</f>
      </c>
      <c r="I19" s="172">
        <f>IF('Loan Amortization Schedule'!$A19&lt;&gt;"",IF('Loan Amortization Schedule'!$D19+'Loan Amortization Schedule'!$E19&lt;='Loan Amortization Schedule'!$C19,'Loan Amortization Schedule'!$C19-'Loan Amortization Schedule'!$G19,0),"")</f>
      </c>
      <c r="J19" s="173">
        <f>IF('Loan Amortization Schedule'!$A19&lt;&gt;"",SUM(INDEX('Loan Amortization Schedule'!$H$13:$H$73,1,1):'Loan Amortization Schedule'!$H19),"")</f>
      </c>
    </row>
    <row r="20" spans="1:10" ht="12.75">
      <c r="A20" s="174">
        <f>IF(LoanIsGood,IF(ROW()-ROW('Loan Amortization Schedule'!$A$12)&gt;ScheduledNumberOfPayments,"",ROW()-ROW('Loan Amortization Schedule'!$A$12)),"")</f>
      </c>
      <c r="B20" s="175">
        <f>IF('Loan Amortization Schedule'!$A20&lt;&gt;"",EOMONTH(LoanStartDate,ROW('Loan Amortization Schedule'!$A20)-ROW('Loan Amortization Schedule'!$A$12)-2)+DAY(LoanStartDate),"")</f>
      </c>
      <c r="C20" s="176">
        <f>IF('Loan Amortization Schedule'!$A20&lt;&gt;"",IF(ROW()-ROW('Loan Amortization Schedule'!$C$12)=1,LoanAmount,INDEX('Loan Amortization Schedule'!$I$13:$I$73,ROW()-ROW('Loan Amortization Schedule'!$C$12)-1)),"")</f>
      </c>
      <c r="D20" s="176">
        <f>IF('Loan Amortization Schedule'!$A20&lt;&gt;"",ScheduledPayment,"")</f>
      </c>
      <c r="E20" s="176">
        <f>IF('Loan Amortization Schedule'!$A20&lt;&gt;"",IF('Loan Amortization Schedule'!$D20+ExtraPayments&lt;'Loan Amortization Schedule'!$C20,ExtraPayments,IF('Loan Amortization Schedule'!$C20-'Loan Amortization Schedule'!$D20&gt;0,'Loan Amortization Schedule'!$C20-'Loan Amortization Schedule'!$D20,0)),"")</f>
      </c>
      <c r="F20" s="176">
        <f>IF('Loan Amortization Schedule'!$A20&lt;&gt;"",IF('Loan Amortization Schedule'!$D20+'Loan Amortization Schedule'!$E20&lt;='Loan Amortization Schedule'!$C20,'Loan Amortization Schedule'!$D20+'Loan Amortization Schedule'!$E20,'Loan Amortization Schedule'!$C20),"")</f>
      </c>
      <c r="G20" s="176">
        <f>IF('Loan Amortization Schedule'!$A20&lt;&gt;"",'Loan Amortization Schedule'!$F20-'Loan Amortization Schedule'!$H20,"")</f>
      </c>
      <c r="H20" s="176">
        <f>IF('Loan Amortization Schedule'!$A20&lt;&gt;"",'Loan Amortization Schedule'!$C20*(InterestRate/PaymentsPerYear),"")</f>
      </c>
      <c r="I20" s="176">
        <f>IF('Loan Amortization Schedule'!$A20&lt;&gt;"",IF('Loan Amortization Schedule'!$D20+'Loan Amortization Schedule'!$E20&lt;='Loan Amortization Schedule'!$C20,'Loan Amortization Schedule'!$C20-'Loan Amortization Schedule'!$G20,0),"")</f>
      </c>
      <c r="J20" s="177">
        <f>IF('Loan Amortization Schedule'!$A20&lt;&gt;"",SUM(INDEX('Loan Amortization Schedule'!$H$13:$H$73,1,1):'Loan Amortization Schedule'!$H20),"")</f>
      </c>
    </row>
    <row r="21" spans="1:10" ht="12.75">
      <c r="A21" s="170">
        <f>IF(LoanIsGood,IF(ROW()-ROW('Loan Amortization Schedule'!$A$12)&gt;ScheduledNumberOfPayments,"",ROW()-ROW('Loan Amortization Schedule'!$A$12)),"")</f>
      </c>
      <c r="B21" s="171">
        <f>IF('Loan Amortization Schedule'!$A21&lt;&gt;"",EOMONTH(LoanStartDate,ROW('Loan Amortization Schedule'!$A21)-ROW('Loan Amortization Schedule'!$A$12)-2)+DAY(LoanStartDate),"")</f>
      </c>
      <c r="C21" s="172">
        <f>IF('Loan Amortization Schedule'!$A21&lt;&gt;"",IF(ROW()-ROW('Loan Amortization Schedule'!$C$12)=1,LoanAmount,INDEX('Loan Amortization Schedule'!$I$13:$I$73,ROW()-ROW('Loan Amortization Schedule'!$C$12)-1)),"")</f>
      </c>
      <c r="D21" s="172">
        <f>IF('Loan Amortization Schedule'!$A21&lt;&gt;"",ScheduledPayment,"")</f>
      </c>
      <c r="E21" s="172">
        <f>IF('Loan Amortization Schedule'!$A21&lt;&gt;"",IF('Loan Amortization Schedule'!$D21+ExtraPayments&lt;'Loan Amortization Schedule'!$C21,ExtraPayments,IF('Loan Amortization Schedule'!$C21-'Loan Amortization Schedule'!$D21&gt;0,'Loan Amortization Schedule'!$C21-'Loan Amortization Schedule'!$D21,0)),"")</f>
      </c>
      <c r="F21" s="172">
        <f>IF('Loan Amortization Schedule'!$A21&lt;&gt;"",IF('Loan Amortization Schedule'!$D21+'Loan Amortization Schedule'!$E21&lt;='Loan Amortization Schedule'!$C21,'Loan Amortization Schedule'!$D21+'Loan Amortization Schedule'!$E21,'Loan Amortization Schedule'!$C21),"")</f>
      </c>
      <c r="G21" s="172">
        <f>IF('Loan Amortization Schedule'!$A21&lt;&gt;"",'Loan Amortization Schedule'!$F21-'Loan Amortization Schedule'!$H21,"")</f>
      </c>
      <c r="H21" s="172">
        <f>IF('Loan Amortization Schedule'!$A21&lt;&gt;"",'Loan Amortization Schedule'!$C21*(InterestRate/PaymentsPerYear),"")</f>
      </c>
      <c r="I21" s="172">
        <f>IF('Loan Amortization Schedule'!$A21&lt;&gt;"",IF('Loan Amortization Schedule'!$D21+'Loan Amortization Schedule'!$E21&lt;='Loan Amortization Schedule'!$C21,'Loan Amortization Schedule'!$C21-'Loan Amortization Schedule'!$G21,0),"")</f>
      </c>
      <c r="J21" s="173">
        <f>IF('Loan Amortization Schedule'!$A21&lt;&gt;"",SUM(INDEX('Loan Amortization Schedule'!$H$13:$H$73,1,1):'Loan Amortization Schedule'!$H21),"")</f>
      </c>
    </row>
    <row r="22" spans="1:10" ht="12.75">
      <c r="A22" s="174">
        <f>IF(LoanIsGood,IF(ROW()-ROW('Loan Amortization Schedule'!$A$12)&gt;ScheduledNumberOfPayments,"",ROW()-ROW('Loan Amortization Schedule'!$A$12)),"")</f>
      </c>
      <c r="B22" s="175">
        <f>IF('Loan Amortization Schedule'!$A22&lt;&gt;"",EOMONTH(LoanStartDate,ROW('Loan Amortization Schedule'!$A22)-ROW('Loan Amortization Schedule'!$A$12)-2)+DAY(LoanStartDate),"")</f>
      </c>
      <c r="C22" s="176">
        <f>IF('Loan Amortization Schedule'!$A22&lt;&gt;"",IF(ROW()-ROW('Loan Amortization Schedule'!$C$12)=1,LoanAmount,INDEX('Loan Amortization Schedule'!$I$13:$I$73,ROW()-ROW('Loan Amortization Schedule'!$C$12)-1)),"")</f>
      </c>
      <c r="D22" s="176">
        <f>IF('Loan Amortization Schedule'!$A22&lt;&gt;"",ScheduledPayment,"")</f>
      </c>
      <c r="E22" s="176">
        <f>IF('Loan Amortization Schedule'!$A22&lt;&gt;"",IF('Loan Amortization Schedule'!$D22+ExtraPayments&lt;'Loan Amortization Schedule'!$C22,ExtraPayments,IF('Loan Amortization Schedule'!$C22-'Loan Amortization Schedule'!$D22&gt;0,'Loan Amortization Schedule'!$C22-'Loan Amortization Schedule'!$D22,0)),"")</f>
      </c>
      <c r="F22" s="176">
        <f>IF('Loan Amortization Schedule'!$A22&lt;&gt;"",IF('Loan Amortization Schedule'!$D22+'Loan Amortization Schedule'!$E22&lt;='Loan Amortization Schedule'!$C22,'Loan Amortization Schedule'!$D22+'Loan Amortization Schedule'!$E22,'Loan Amortization Schedule'!$C22),"")</f>
      </c>
      <c r="G22" s="176">
        <f>IF('Loan Amortization Schedule'!$A22&lt;&gt;"",'Loan Amortization Schedule'!$F22-'Loan Amortization Schedule'!$H22,"")</f>
      </c>
      <c r="H22" s="176">
        <f>IF('Loan Amortization Schedule'!$A22&lt;&gt;"",'Loan Amortization Schedule'!$C22*(InterestRate/PaymentsPerYear),"")</f>
      </c>
      <c r="I22" s="176">
        <f>IF('Loan Amortization Schedule'!$A22&lt;&gt;"",IF('Loan Amortization Schedule'!$D22+'Loan Amortization Schedule'!$E22&lt;='Loan Amortization Schedule'!$C22,'Loan Amortization Schedule'!$C22-'Loan Amortization Schedule'!$G22,0),"")</f>
      </c>
      <c r="J22" s="177">
        <f>IF('Loan Amortization Schedule'!$A22&lt;&gt;"",SUM(INDEX('Loan Amortization Schedule'!$H$13:$H$73,1,1):'Loan Amortization Schedule'!$H22),"")</f>
      </c>
    </row>
    <row r="23" spans="1:10" ht="12.75">
      <c r="A23" s="170">
        <f>IF(LoanIsGood,IF(ROW()-ROW('Loan Amortization Schedule'!$A$12)&gt;ScheduledNumberOfPayments,"",ROW()-ROW('Loan Amortization Schedule'!$A$12)),"")</f>
      </c>
      <c r="B23" s="171">
        <f>IF('Loan Amortization Schedule'!$A23&lt;&gt;"",EOMONTH(LoanStartDate,ROW('Loan Amortization Schedule'!$A23)-ROW('Loan Amortization Schedule'!$A$12)-2)+DAY(LoanStartDate),"")</f>
      </c>
      <c r="C23" s="172">
        <f>IF('Loan Amortization Schedule'!$A23&lt;&gt;"",IF(ROW()-ROW('Loan Amortization Schedule'!$C$12)=1,LoanAmount,INDEX('Loan Amortization Schedule'!$I$13:$I$73,ROW()-ROW('Loan Amortization Schedule'!$C$12)-1)),"")</f>
      </c>
      <c r="D23" s="172">
        <f>IF('Loan Amortization Schedule'!$A23&lt;&gt;"",ScheduledPayment,"")</f>
      </c>
      <c r="E23" s="172">
        <f>IF('Loan Amortization Schedule'!$A23&lt;&gt;"",IF('Loan Amortization Schedule'!$D23+ExtraPayments&lt;'Loan Amortization Schedule'!$C23,ExtraPayments,IF('Loan Amortization Schedule'!$C23-'Loan Amortization Schedule'!$D23&gt;0,'Loan Amortization Schedule'!$C23-'Loan Amortization Schedule'!$D23,0)),"")</f>
      </c>
      <c r="F23" s="172">
        <f>IF('Loan Amortization Schedule'!$A23&lt;&gt;"",IF('Loan Amortization Schedule'!$D23+'Loan Amortization Schedule'!$E23&lt;='Loan Amortization Schedule'!$C23,'Loan Amortization Schedule'!$D23+'Loan Amortization Schedule'!$E23,'Loan Amortization Schedule'!$C23),"")</f>
      </c>
      <c r="G23" s="172">
        <f>IF('Loan Amortization Schedule'!$A23&lt;&gt;"",'Loan Amortization Schedule'!$F23-'Loan Amortization Schedule'!$H23,"")</f>
      </c>
      <c r="H23" s="172">
        <f>IF('Loan Amortization Schedule'!$A23&lt;&gt;"",'Loan Amortization Schedule'!$C23*(InterestRate/PaymentsPerYear),"")</f>
      </c>
      <c r="I23" s="172">
        <f>IF('Loan Amortization Schedule'!$A23&lt;&gt;"",IF('Loan Amortization Schedule'!$D23+'Loan Amortization Schedule'!$E23&lt;='Loan Amortization Schedule'!$C23,'Loan Amortization Schedule'!$C23-'Loan Amortization Schedule'!$G23,0),"")</f>
      </c>
      <c r="J23" s="173">
        <f>IF('Loan Amortization Schedule'!$A23&lt;&gt;"",SUM(INDEX('Loan Amortization Schedule'!$H$13:$H$73,1,1):'Loan Amortization Schedule'!$H23),"")</f>
      </c>
    </row>
    <row r="24" spans="1:10" ht="12.75">
      <c r="A24" s="174">
        <f>IF(LoanIsGood,IF(ROW()-ROW('Loan Amortization Schedule'!$A$12)&gt;ScheduledNumberOfPayments,"",ROW()-ROW('Loan Amortization Schedule'!$A$12)),"")</f>
      </c>
      <c r="B24" s="175">
        <f>IF('Loan Amortization Schedule'!$A24&lt;&gt;"",EOMONTH(LoanStartDate,ROW('Loan Amortization Schedule'!$A24)-ROW('Loan Amortization Schedule'!$A$12)-2)+DAY(LoanStartDate),"")</f>
      </c>
      <c r="C24" s="176">
        <f>IF('Loan Amortization Schedule'!$A24&lt;&gt;"",IF(ROW()-ROW('Loan Amortization Schedule'!$C$12)=1,LoanAmount,INDEX('Loan Amortization Schedule'!$I$13:$I$73,ROW()-ROW('Loan Amortization Schedule'!$C$12)-1)),"")</f>
      </c>
      <c r="D24" s="176">
        <f>IF('Loan Amortization Schedule'!$A24&lt;&gt;"",ScheduledPayment,"")</f>
      </c>
      <c r="E24" s="176">
        <f>IF('Loan Amortization Schedule'!$A24&lt;&gt;"",IF('Loan Amortization Schedule'!$D24+ExtraPayments&lt;'Loan Amortization Schedule'!$C24,ExtraPayments,IF('Loan Amortization Schedule'!$C24-'Loan Amortization Schedule'!$D24&gt;0,'Loan Amortization Schedule'!$C24-'Loan Amortization Schedule'!$D24,0)),"")</f>
      </c>
      <c r="F24" s="176">
        <f>IF('Loan Amortization Schedule'!$A24&lt;&gt;"",IF('Loan Amortization Schedule'!$D24+'Loan Amortization Schedule'!$E24&lt;='Loan Amortization Schedule'!$C24,'Loan Amortization Schedule'!$D24+'Loan Amortization Schedule'!$E24,'Loan Amortization Schedule'!$C24),"")</f>
      </c>
      <c r="G24" s="176">
        <f>IF('Loan Amortization Schedule'!$A24&lt;&gt;"",'Loan Amortization Schedule'!$F24-'Loan Amortization Schedule'!$H24,"")</f>
      </c>
      <c r="H24" s="176">
        <f>IF('Loan Amortization Schedule'!$A24&lt;&gt;"",'Loan Amortization Schedule'!$C24*(InterestRate/PaymentsPerYear),"")</f>
      </c>
      <c r="I24" s="176">
        <f>IF('Loan Amortization Schedule'!$A24&lt;&gt;"",IF('Loan Amortization Schedule'!$D24+'Loan Amortization Schedule'!$E24&lt;='Loan Amortization Schedule'!$C24,'Loan Amortization Schedule'!$C24-'Loan Amortization Schedule'!$G24,0),"")</f>
      </c>
      <c r="J24" s="177">
        <f>IF('Loan Amortization Schedule'!$A24&lt;&gt;"",SUM(INDEX('Loan Amortization Schedule'!$H$13:$H$73,1,1):'Loan Amortization Schedule'!$H24),"")</f>
      </c>
    </row>
    <row r="25" spans="1:10" ht="12.75">
      <c r="A25" s="170">
        <f>IF(LoanIsGood,IF(ROW()-ROW('Loan Amortization Schedule'!$A$12)&gt;ScheduledNumberOfPayments,"",ROW()-ROW('Loan Amortization Schedule'!$A$12)),"")</f>
      </c>
      <c r="B25" s="171">
        <f>IF('Loan Amortization Schedule'!$A25&lt;&gt;"",EOMONTH(LoanStartDate,ROW('Loan Amortization Schedule'!$A25)-ROW('Loan Amortization Schedule'!$A$12)-2)+DAY(LoanStartDate),"")</f>
      </c>
      <c r="C25" s="172">
        <f>IF('Loan Amortization Schedule'!$A25&lt;&gt;"",IF(ROW()-ROW('Loan Amortization Schedule'!$C$12)=1,LoanAmount,INDEX('Loan Amortization Schedule'!$I$13:$I$73,ROW()-ROW('Loan Amortization Schedule'!$C$12)-1)),"")</f>
      </c>
      <c r="D25" s="172">
        <f>IF('Loan Amortization Schedule'!$A25&lt;&gt;"",ScheduledPayment,"")</f>
      </c>
      <c r="E25" s="172">
        <f>IF('Loan Amortization Schedule'!$A25&lt;&gt;"",IF('Loan Amortization Schedule'!$D25+ExtraPayments&lt;'Loan Amortization Schedule'!$C25,ExtraPayments,IF('Loan Amortization Schedule'!$C25-'Loan Amortization Schedule'!$D25&gt;0,'Loan Amortization Schedule'!$C25-'Loan Amortization Schedule'!$D25,0)),"")</f>
      </c>
      <c r="F25" s="172">
        <f>IF('Loan Amortization Schedule'!$A25&lt;&gt;"",IF('Loan Amortization Schedule'!$D25+'Loan Amortization Schedule'!$E25&lt;='Loan Amortization Schedule'!$C25,'Loan Amortization Schedule'!$D25+'Loan Amortization Schedule'!$E25,'Loan Amortization Schedule'!$C25),"")</f>
      </c>
      <c r="G25" s="172">
        <f>IF('Loan Amortization Schedule'!$A25&lt;&gt;"",'Loan Amortization Schedule'!$F25-'Loan Amortization Schedule'!$H25,"")</f>
      </c>
      <c r="H25" s="172">
        <f>IF('Loan Amortization Schedule'!$A25&lt;&gt;"",'Loan Amortization Schedule'!$C25*(InterestRate/PaymentsPerYear),"")</f>
      </c>
      <c r="I25" s="172">
        <f>IF('Loan Amortization Schedule'!$A25&lt;&gt;"",IF('Loan Amortization Schedule'!$D25+'Loan Amortization Schedule'!$E25&lt;='Loan Amortization Schedule'!$C25,'Loan Amortization Schedule'!$C25-'Loan Amortization Schedule'!$G25,0),"")</f>
      </c>
      <c r="J25" s="173">
        <f>IF('Loan Amortization Schedule'!$A25&lt;&gt;"",SUM(INDEX('Loan Amortization Schedule'!$H$13:$H$73,1,1):'Loan Amortization Schedule'!$H25),"")</f>
      </c>
    </row>
    <row r="26" spans="1:10" ht="12.75">
      <c r="A26" s="174">
        <f>IF(LoanIsGood,IF(ROW()-ROW('Loan Amortization Schedule'!$A$12)&gt;ScheduledNumberOfPayments,"",ROW()-ROW('Loan Amortization Schedule'!$A$12)),"")</f>
      </c>
      <c r="B26" s="175">
        <f>IF('Loan Amortization Schedule'!$A26&lt;&gt;"",EOMONTH(LoanStartDate,ROW('Loan Amortization Schedule'!$A26)-ROW('Loan Amortization Schedule'!$A$12)-2)+DAY(LoanStartDate),"")</f>
      </c>
      <c r="C26" s="176">
        <f>IF('Loan Amortization Schedule'!$A26&lt;&gt;"",IF(ROW()-ROW('Loan Amortization Schedule'!$C$12)=1,LoanAmount,INDEX('Loan Amortization Schedule'!$I$13:$I$73,ROW()-ROW('Loan Amortization Schedule'!$C$12)-1)),"")</f>
      </c>
      <c r="D26" s="176">
        <f>IF('Loan Amortization Schedule'!$A26&lt;&gt;"",ScheduledPayment,"")</f>
      </c>
      <c r="E26" s="176">
        <f>IF('Loan Amortization Schedule'!$A26&lt;&gt;"",IF('Loan Amortization Schedule'!$D26+ExtraPayments&lt;'Loan Amortization Schedule'!$C26,ExtraPayments,IF('Loan Amortization Schedule'!$C26-'Loan Amortization Schedule'!$D26&gt;0,'Loan Amortization Schedule'!$C26-'Loan Amortization Schedule'!$D26,0)),"")</f>
      </c>
      <c r="F26" s="176">
        <f>IF('Loan Amortization Schedule'!$A26&lt;&gt;"",IF('Loan Amortization Schedule'!$D26+'Loan Amortization Schedule'!$E26&lt;='Loan Amortization Schedule'!$C26,'Loan Amortization Schedule'!$D26+'Loan Amortization Schedule'!$E26,'Loan Amortization Schedule'!$C26),"")</f>
      </c>
      <c r="G26" s="176">
        <f>IF('Loan Amortization Schedule'!$A26&lt;&gt;"",'Loan Amortization Schedule'!$F26-'Loan Amortization Schedule'!$H26,"")</f>
      </c>
      <c r="H26" s="176">
        <f>IF('Loan Amortization Schedule'!$A26&lt;&gt;"",'Loan Amortization Schedule'!$C26*(InterestRate/PaymentsPerYear),"")</f>
      </c>
      <c r="I26" s="176">
        <f>IF('Loan Amortization Schedule'!$A26&lt;&gt;"",IF('Loan Amortization Schedule'!$D26+'Loan Amortization Schedule'!$E26&lt;='Loan Amortization Schedule'!$C26,'Loan Amortization Schedule'!$C26-'Loan Amortization Schedule'!$G26,0),"")</f>
      </c>
      <c r="J26" s="177">
        <f>IF('Loan Amortization Schedule'!$A26&lt;&gt;"",SUM(INDEX('Loan Amortization Schedule'!$H$13:$H$73,1,1):'Loan Amortization Schedule'!$H26),"")</f>
      </c>
    </row>
    <row r="27" spans="1:10" ht="12.75">
      <c r="A27" s="170">
        <f>IF(LoanIsGood,IF(ROW()-ROW('Loan Amortization Schedule'!$A$12)&gt;ScheduledNumberOfPayments,"",ROW()-ROW('Loan Amortization Schedule'!$A$12)),"")</f>
      </c>
      <c r="B27" s="171">
        <f>IF('Loan Amortization Schedule'!$A27&lt;&gt;"",EOMONTH(LoanStartDate,ROW('Loan Amortization Schedule'!$A27)-ROW('Loan Amortization Schedule'!$A$12)-2)+DAY(LoanStartDate),"")</f>
      </c>
      <c r="C27" s="172">
        <f>IF('Loan Amortization Schedule'!$A27&lt;&gt;"",IF(ROW()-ROW('Loan Amortization Schedule'!$C$12)=1,LoanAmount,INDEX('Loan Amortization Schedule'!$I$13:$I$73,ROW()-ROW('Loan Amortization Schedule'!$C$12)-1)),"")</f>
      </c>
      <c r="D27" s="172">
        <f>IF('Loan Amortization Schedule'!$A27&lt;&gt;"",ScheduledPayment,"")</f>
      </c>
      <c r="E27" s="172">
        <f>IF('Loan Amortization Schedule'!$A27&lt;&gt;"",IF('Loan Amortization Schedule'!$D27+ExtraPayments&lt;'Loan Amortization Schedule'!$C27,ExtraPayments,IF('Loan Amortization Schedule'!$C27-'Loan Amortization Schedule'!$D27&gt;0,'Loan Amortization Schedule'!$C27-'Loan Amortization Schedule'!$D27,0)),"")</f>
      </c>
      <c r="F27" s="172">
        <f>IF('Loan Amortization Schedule'!$A27&lt;&gt;"",IF('Loan Amortization Schedule'!$D27+'Loan Amortization Schedule'!$E27&lt;='Loan Amortization Schedule'!$C27,'Loan Amortization Schedule'!$D27+'Loan Amortization Schedule'!$E27,'Loan Amortization Schedule'!$C27),"")</f>
      </c>
      <c r="G27" s="172">
        <f>IF('Loan Amortization Schedule'!$A27&lt;&gt;"",'Loan Amortization Schedule'!$F27-'Loan Amortization Schedule'!$H27,"")</f>
      </c>
      <c r="H27" s="172">
        <f>IF('Loan Amortization Schedule'!$A27&lt;&gt;"",'Loan Amortization Schedule'!$C27*(InterestRate/PaymentsPerYear),"")</f>
      </c>
      <c r="I27" s="172">
        <f>IF('Loan Amortization Schedule'!$A27&lt;&gt;"",IF('Loan Amortization Schedule'!$D27+'Loan Amortization Schedule'!$E27&lt;='Loan Amortization Schedule'!$C27,'Loan Amortization Schedule'!$C27-'Loan Amortization Schedule'!$G27,0),"")</f>
      </c>
      <c r="J27" s="173">
        <f>IF('Loan Amortization Schedule'!$A27&lt;&gt;"",SUM(INDEX('Loan Amortization Schedule'!$H$13:$H$73,1,1):'Loan Amortization Schedule'!$H27),"")</f>
      </c>
    </row>
    <row r="28" spans="1:10" ht="12.75">
      <c r="A28" s="174">
        <f>IF(LoanIsGood,IF(ROW()-ROW('Loan Amortization Schedule'!$A$12)&gt;ScheduledNumberOfPayments,"",ROW()-ROW('Loan Amortization Schedule'!$A$12)),"")</f>
      </c>
      <c r="B28" s="175">
        <f>IF('Loan Amortization Schedule'!$A28&lt;&gt;"",EOMONTH(LoanStartDate,ROW('Loan Amortization Schedule'!$A28)-ROW('Loan Amortization Schedule'!$A$12)-2)+DAY(LoanStartDate),"")</f>
      </c>
      <c r="C28" s="176">
        <f>IF('Loan Amortization Schedule'!$A28&lt;&gt;"",IF(ROW()-ROW('Loan Amortization Schedule'!$C$12)=1,LoanAmount,INDEX('Loan Amortization Schedule'!$I$13:$I$73,ROW()-ROW('Loan Amortization Schedule'!$C$12)-1)),"")</f>
      </c>
      <c r="D28" s="176">
        <f>IF('Loan Amortization Schedule'!$A28&lt;&gt;"",ScheduledPayment,"")</f>
      </c>
      <c r="E28" s="176">
        <f>IF('Loan Amortization Schedule'!$A28&lt;&gt;"",IF('Loan Amortization Schedule'!$D28+ExtraPayments&lt;'Loan Amortization Schedule'!$C28,ExtraPayments,IF('Loan Amortization Schedule'!$C28-'Loan Amortization Schedule'!$D28&gt;0,'Loan Amortization Schedule'!$C28-'Loan Amortization Schedule'!$D28,0)),"")</f>
      </c>
      <c r="F28" s="176">
        <f>IF('Loan Amortization Schedule'!$A28&lt;&gt;"",IF('Loan Amortization Schedule'!$D28+'Loan Amortization Schedule'!$E28&lt;='Loan Amortization Schedule'!$C28,'Loan Amortization Schedule'!$D28+'Loan Amortization Schedule'!$E28,'Loan Amortization Schedule'!$C28),"")</f>
      </c>
      <c r="G28" s="176">
        <f>IF('Loan Amortization Schedule'!$A28&lt;&gt;"",'Loan Amortization Schedule'!$F28-'Loan Amortization Schedule'!$H28,"")</f>
      </c>
      <c r="H28" s="176">
        <f>IF('Loan Amortization Schedule'!$A28&lt;&gt;"",'Loan Amortization Schedule'!$C28*(InterestRate/PaymentsPerYear),"")</f>
      </c>
      <c r="I28" s="176">
        <f>IF('Loan Amortization Schedule'!$A28&lt;&gt;"",IF('Loan Amortization Schedule'!$D28+'Loan Amortization Schedule'!$E28&lt;='Loan Amortization Schedule'!$C28,'Loan Amortization Schedule'!$C28-'Loan Amortization Schedule'!$G28,0),"")</f>
      </c>
      <c r="J28" s="177">
        <f>IF('Loan Amortization Schedule'!$A28&lt;&gt;"",SUM(INDEX('Loan Amortization Schedule'!$H$13:$H$73,1,1):'Loan Amortization Schedule'!$H28),"")</f>
      </c>
    </row>
    <row r="29" spans="1:10" ht="12.75">
      <c r="A29" s="170">
        <f>IF(LoanIsGood,IF(ROW()-ROW('Loan Amortization Schedule'!$A$12)&gt;ScheduledNumberOfPayments,"",ROW()-ROW('Loan Amortization Schedule'!$A$12)),"")</f>
      </c>
      <c r="B29" s="171">
        <f>IF('Loan Amortization Schedule'!$A29&lt;&gt;"",EOMONTH(LoanStartDate,ROW('Loan Amortization Schedule'!$A29)-ROW('Loan Amortization Schedule'!$A$12)-2)+DAY(LoanStartDate),"")</f>
      </c>
      <c r="C29" s="172">
        <f>IF('Loan Amortization Schedule'!$A29&lt;&gt;"",IF(ROW()-ROW('Loan Amortization Schedule'!$C$12)=1,LoanAmount,INDEX('Loan Amortization Schedule'!$I$13:$I$73,ROW()-ROW('Loan Amortization Schedule'!$C$12)-1)),"")</f>
      </c>
      <c r="D29" s="172">
        <f>IF('Loan Amortization Schedule'!$A29&lt;&gt;"",ScheduledPayment,"")</f>
      </c>
      <c r="E29" s="172">
        <f>IF('Loan Amortization Schedule'!$A29&lt;&gt;"",IF('Loan Amortization Schedule'!$D29+ExtraPayments&lt;'Loan Amortization Schedule'!$C29,ExtraPayments,IF('Loan Amortization Schedule'!$C29-'Loan Amortization Schedule'!$D29&gt;0,'Loan Amortization Schedule'!$C29-'Loan Amortization Schedule'!$D29,0)),"")</f>
      </c>
      <c r="F29" s="172">
        <f>IF('Loan Amortization Schedule'!$A29&lt;&gt;"",IF('Loan Amortization Schedule'!$D29+'Loan Amortization Schedule'!$E29&lt;='Loan Amortization Schedule'!$C29,'Loan Amortization Schedule'!$D29+'Loan Amortization Schedule'!$E29,'Loan Amortization Schedule'!$C29),"")</f>
      </c>
      <c r="G29" s="172">
        <f>IF('Loan Amortization Schedule'!$A29&lt;&gt;"",'Loan Amortization Schedule'!$F29-'Loan Amortization Schedule'!$H29,"")</f>
      </c>
      <c r="H29" s="172">
        <f>IF('Loan Amortization Schedule'!$A29&lt;&gt;"",'Loan Amortization Schedule'!$C29*(InterestRate/PaymentsPerYear),"")</f>
      </c>
      <c r="I29" s="172">
        <f>IF('Loan Amortization Schedule'!$A29&lt;&gt;"",IF('Loan Amortization Schedule'!$D29+'Loan Amortization Schedule'!$E29&lt;='Loan Amortization Schedule'!$C29,'Loan Amortization Schedule'!$C29-'Loan Amortization Schedule'!$G29,0),"")</f>
      </c>
      <c r="J29" s="173">
        <f>IF('Loan Amortization Schedule'!$A29&lt;&gt;"",SUM(INDEX('Loan Amortization Schedule'!$H$13:$H$73,1,1):'Loan Amortization Schedule'!$H29),"")</f>
      </c>
    </row>
    <row r="30" spans="1:10" ht="12.75">
      <c r="A30" s="174">
        <f>IF(LoanIsGood,IF(ROW()-ROW('Loan Amortization Schedule'!$A$12)&gt;ScheduledNumberOfPayments,"",ROW()-ROW('Loan Amortization Schedule'!$A$12)),"")</f>
      </c>
      <c r="B30" s="175">
        <f>IF('Loan Amortization Schedule'!$A30&lt;&gt;"",EOMONTH(LoanStartDate,ROW('Loan Amortization Schedule'!$A30)-ROW('Loan Amortization Schedule'!$A$12)-2)+DAY(LoanStartDate),"")</f>
      </c>
      <c r="C30" s="176">
        <f>IF('Loan Amortization Schedule'!$A30&lt;&gt;"",IF(ROW()-ROW('Loan Amortization Schedule'!$C$12)=1,LoanAmount,INDEX('Loan Amortization Schedule'!$I$13:$I$73,ROW()-ROW('Loan Amortization Schedule'!$C$12)-1)),"")</f>
      </c>
      <c r="D30" s="176">
        <f>IF('Loan Amortization Schedule'!$A30&lt;&gt;"",ScheduledPayment,"")</f>
      </c>
      <c r="E30" s="176">
        <f>IF('Loan Amortization Schedule'!$A30&lt;&gt;"",IF('Loan Amortization Schedule'!$D30+ExtraPayments&lt;'Loan Amortization Schedule'!$C30,ExtraPayments,IF('Loan Amortization Schedule'!$C30-'Loan Amortization Schedule'!$D30&gt;0,'Loan Amortization Schedule'!$C30-'Loan Amortization Schedule'!$D30,0)),"")</f>
      </c>
      <c r="F30" s="176">
        <f>IF('Loan Amortization Schedule'!$A30&lt;&gt;"",IF('Loan Amortization Schedule'!$D30+'Loan Amortization Schedule'!$E30&lt;='Loan Amortization Schedule'!$C30,'Loan Amortization Schedule'!$D30+'Loan Amortization Schedule'!$E30,'Loan Amortization Schedule'!$C30),"")</f>
      </c>
      <c r="G30" s="176">
        <f>IF('Loan Amortization Schedule'!$A30&lt;&gt;"",'Loan Amortization Schedule'!$F30-'Loan Amortization Schedule'!$H30,"")</f>
      </c>
      <c r="H30" s="176">
        <f>IF('Loan Amortization Schedule'!$A30&lt;&gt;"",'Loan Amortization Schedule'!$C30*(InterestRate/PaymentsPerYear),"")</f>
      </c>
      <c r="I30" s="176">
        <f>IF('Loan Amortization Schedule'!$A30&lt;&gt;"",IF('Loan Amortization Schedule'!$D30+'Loan Amortization Schedule'!$E30&lt;='Loan Amortization Schedule'!$C30,'Loan Amortization Schedule'!$C30-'Loan Amortization Schedule'!$G30,0),"")</f>
      </c>
      <c r="J30" s="177">
        <f>IF('Loan Amortization Schedule'!$A30&lt;&gt;"",SUM(INDEX('Loan Amortization Schedule'!$H$13:$H$73,1,1):'Loan Amortization Schedule'!$H30),"")</f>
      </c>
    </row>
    <row r="31" spans="1:10" ht="12.75">
      <c r="A31" s="170">
        <f>IF(LoanIsGood,IF(ROW()-ROW('Loan Amortization Schedule'!$A$12)&gt;ScheduledNumberOfPayments,"",ROW()-ROW('Loan Amortization Schedule'!$A$12)),"")</f>
      </c>
      <c r="B31" s="171">
        <f>IF('Loan Amortization Schedule'!$A31&lt;&gt;"",EOMONTH(LoanStartDate,ROW('Loan Amortization Schedule'!$A31)-ROW('Loan Amortization Schedule'!$A$12)-2)+DAY(LoanStartDate),"")</f>
      </c>
      <c r="C31" s="172">
        <f>IF('Loan Amortization Schedule'!$A31&lt;&gt;"",IF(ROW()-ROW('Loan Amortization Schedule'!$C$12)=1,LoanAmount,INDEX('Loan Amortization Schedule'!$I$13:$I$73,ROW()-ROW('Loan Amortization Schedule'!$C$12)-1)),"")</f>
      </c>
      <c r="D31" s="172">
        <f>IF('Loan Amortization Schedule'!$A31&lt;&gt;"",ScheduledPayment,"")</f>
      </c>
      <c r="E31" s="172">
        <f>IF('Loan Amortization Schedule'!$A31&lt;&gt;"",IF('Loan Amortization Schedule'!$D31+ExtraPayments&lt;'Loan Amortization Schedule'!$C31,ExtraPayments,IF('Loan Amortization Schedule'!$C31-'Loan Amortization Schedule'!$D31&gt;0,'Loan Amortization Schedule'!$C31-'Loan Amortization Schedule'!$D31,0)),"")</f>
      </c>
      <c r="F31" s="172">
        <f>IF('Loan Amortization Schedule'!$A31&lt;&gt;"",IF('Loan Amortization Schedule'!$D31+'Loan Amortization Schedule'!$E31&lt;='Loan Amortization Schedule'!$C31,'Loan Amortization Schedule'!$D31+'Loan Amortization Schedule'!$E31,'Loan Amortization Schedule'!$C31),"")</f>
      </c>
      <c r="G31" s="172">
        <f>IF('Loan Amortization Schedule'!$A31&lt;&gt;"",'Loan Amortization Schedule'!$F31-'Loan Amortization Schedule'!$H31,"")</f>
      </c>
      <c r="H31" s="172">
        <f>IF('Loan Amortization Schedule'!$A31&lt;&gt;"",'Loan Amortization Schedule'!$C31*(InterestRate/PaymentsPerYear),"")</f>
      </c>
      <c r="I31" s="172">
        <f>IF('Loan Amortization Schedule'!$A31&lt;&gt;"",IF('Loan Amortization Schedule'!$D31+'Loan Amortization Schedule'!$E31&lt;='Loan Amortization Schedule'!$C31,'Loan Amortization Schedule'!$C31-'Loan Amortization Schedule'!$G31,0),"")</f>
      </c>
      <c r="J31" s="173">
        <f>IF('Loan Amortization Schedule'!$A31&lt;&gt;"",SUM(INDEX('Loan Amortization Schedule'!$H$13:$H$73,1,1):'Loan Amortization Schedule'!$H31),"")</f>
      </c>
    </row>
    <row r="32" spans="1:10" ht="12.75">
      <c r="A32" s="174">
        <f>IF(LoanIsGood,IF(ROW()-ROW('Loan Amortization Schedule'!$A$12)&gt;ScheduledNumberOfPayments,"",ROW()-ROW('Loan Amortization Schedule'!$A$12)),"")</f>
      </c>
      <c r="B32" s="175">
        <f>IF('Loan Amortization Schedule'!$A32&lt;&gt;"",EOMONTH(LoanStartDate,ROW('Loan Amortization Schedule'!$A32)-ROW('Loan Amortization Schedule'!$A$12)-2)+DAY(LoanStartDate),"")</f>
      </c>
      <c r="C32" s="176">
        <f>IF('Loan Amortization Schedule'!$A32&lt;&gt;"",IF(ROW()-ROW('Loan Amortization Schedule'!$C$12)=1,LoanAmount,INDEX('Loan Amortization Schedule'!$I$13:$I$73,ROW()-ROW('Loan Amortization Schedule'!$C$12)-1)),"")</f>
      </c>
      <c r="D32" s="176">
        <f>IF('Loan Amortization Schedule'!$A32&lt;&gt;"",ScheduledPayment,"")</f>
      </c>
      <c r="E32" s="176">
        <f>IF('Loan Amortization Schedule'!$A32&lt;&gt;"",IF('Loan Amortization Schedule'!$D32+ExtraPayments&lt;'Loan Amortization Schedule'!$C32,ExtraPayments,IF('Loan Amortization Schedule'!$C32-'Loan Amortization Schedule'!$D32&gt;0,'Loan Amortization Schedule'!$C32-'Loan Amortization Schedule'!$D32,0)),"")</f>
      </c>
      <c r="F32" s="176">
        <f>IF('Loan Amortization Schedule'!$A32&lt;&gt;"",IF('Loan Amortization Schedule'!$D32+'Loan Amortization Schedule'!$E32&lt;='Loan Amortization Schedule'!$C32,'Loan Amortization Schedule'!$D32+'Loan Amortization Schedule'!$E32,'Loan Amortization Schedule'!$C32),"")</f>
      </c>
      <c r="G32" s="176">
        <f>IF('Loan Amortization Schedule'!$A32&lt;&gt;"",'Loan Amortization Schedule'!$F32-'Loan Amortization Schedule'!$H32,"")</f>
      </c>
      <c r="H32" s="176">
        <f>IF('Loan Amortization Schedule'!$A32&lt;&gt;"",'Loan Amortization Schedule'!$C32*(InterestRate/PaymentsPerYear),"")</f>
      </c>
      <c r="I32" s="176">
        <f>IF('Loan Amortization Schedule'!$A32&lt;&gt;"",IF('Loan Amortization Schedule'!$D32+'Loan Amortization Schedule'!$E32&lt;='Loan Amortization Schedule'!$C32,'Loan Amortization Schedule'!$C32-'Loan Amortization Schedule'!$G32,0),"")</f>
      </c>
      <c r="J32" s="177">
        <f>IF('Loan Amortization Schedule'!$A32&lt;&gt;"",SUM(INDEX('Loan Amortization Schedule'!$H$13:$H$73,1,1):'Loan Amortization Schedule'!$H32),"")</f>
      </c>
    </row>
    <row r="33" spans="1:10" ht="12.75">
      <c r="A33" s="170">
        <f>IF(LoanIsGood,IF(ROW()-ROW('Loan Amortization Schedule'!$A$12)&gt;ScheduledNumberOfPayments,"",ROW()-ROW('Loan Amortization Schedule'!$A$12)),"")</f>
      </c>
      <c r="B33" s="171">
        <f>IF('Loan Amortization Schedule'!$A33&lt;&gt;"",EOMONTH(LoanStartDate,ROW('Loan Amortization Schedule'!$A33)-ROW('Loan Amortization Schedule'!$A$12)-2)+DAY(LoanStartDate),"")</f>
      </c>
      <c r="C33" s="172">
        <f>IF('Loan Amortization Schedule'!$A33&lt;&gt;"",IF(ROW()-ROW('Loan Amortization Schedule'!$C$12)=1,LoanAmount,INDEX('Loan Amortization Schedule'!$I$13:$I$73,ROW()-ROW('Loan Amortization Schedule'!$C$12)-1)),"")</f>
      </c>
      <c r="D33" s="172">
        <f>IF('Loan Amortization Schedule'!$A33&lt;&gt;"",ScheduledPayment,"")</f>
      </c>
      <c r="E33" s="172">
        <f>IF('Loan Amortization Schedule'!$A33&lt;&gt;"",IF('Loan Amortization Schedule'!$D33+ExtraPayments&lt;'Loan Amortization Schedule'!$C33,ExtraPayments,IF('Loan Amortization Schedule'!$C33-'Loan Amortization Schedule'!$D33&gt;0,'Loan Amortization Schedule'!$C33-'Loan Amortization Schedule'!$D33,0)),"")</f>
      </c>
      <c r="F33" s="172">
        <f>IF('Loan Amortization Schedule'!$A33&lt;&gt;"",IF('Loan Amortization Schedule'!$D33+'Loan Amortization Schedule'!$E33&lt;='Loan Amortization Schedule'!$C33,'Loan Amortization Schedule'!$D33+'Loan Amortization Schedule'!$E33,'Loan Amortization Schedule'!$C33),"")</f>
      </c>
      <c r="G33" s="172">
        <f>IF('Loan Amortization Schedule'!$A33&lt;&gt;"",'Loan Amortization Schedule'!$F33-'Loan Amortization Schedule'!$H33,"")</f>
      </c>
      <c r="H33" s="172">
        <f>IF('Loan Amortization Schedule'!$A33&lt;&gt;"",'Loan Amortization Schedule'!$C33*(InterestRate/PaymentsPerYear),"")</f>
      </c>
      <c r="I33" s="172">
        <f>IF('Loan Amortization Schedule'!$A33&lt;&gt;"",IF('Loan Amortization Schedule'!$D33+'Loan Amortization Schedule'!$E33&lt;='Loan Amortization Schedule'!$C33,'Loan Amortization Schedule'!$C33-'Loan Amortization Schedule'!$G33,0),"")</f>
      </c>
      <c r="J33" s="173">
        <f>IF('Loan Amortization Schedule'!$A33&lt;&gt;"",SUM(INDEX('Loan Amortization Schedule'!$H$13:$H$73,1,1):'Loan Amortization Schedule'!$H33),"")</f>
      </c>
    </row>
    <row r="34" spans="1:10" ht="12.75">
      <c r="A34" s="174">
        <f>IF(LoanIsGood,IF(ROW()-ROW('Loan Amortization Schedule'!$A$12)&gt;ScheduledNumberOfPayments,"",ROW()-ROW('Loan Amortization Schedule'!$A$12)),"")</f>
      </c>
      <c r="B34" s="175">
        <f>IF('Loan Amortization Schedule'!$A34&lt;&gt;"",EOMONTH(LoanStartDate,ROW('Loan Amortization Schedule'!$A34)-ROW('Loan Amortization Schedule'!$A$12)-2)+DAY(LoanStartDate),"")</f>
      </c>
      <c r="C34" s="176">
        <f>IF('Loan Amortization Schedule'!$A34&lt;&gt;"",IF(ROW()-ROW('Loan Amortization Schedule'!$C$12)=1,LoanAmount,INDEX('Loan Amortization Schedule'!$I$13:$I$73,ROW()-ROW('Loan Amortization Schedule'!$C$12)-1)),"")</f>
      </c>
      <c r="D34" s="176">
        <f>IF('Loan Amortization Schedule'!$A34&lt;&gt;"",ScheduledPayment,"")</f>
      </c>
      <c r="E34" s="176">
        <f>IF('Loan Amortization Schedule'!$A34&lt;&gt;"",IF('Loan Amortization Schedule'!$D34+ExtraPayments&lt;'Loan Amortization Schedule'!$C34,ExtraPayments,IF('Loan Amortization Schedule'!$C34-'Loan Amortization Schedule'!$D34&gt;0,'Loan Amortization Schedule'!$C34-'Loan Amortization Schedule'!$D34,0)),"")</f>
      </c>
      <c r="F34" s="176">
        <f>IF('Loan Amortization Schedule'!$A34&lt;&gt;"",IF('Loan Amortization Schedule'!$D34+'Loan Amortization Schedule'!$E34&lt;='Loan Amortization Schedule'!$C34,'Loan Amortization Schedule'!$D34+'Loan Amortization Schedule'!$E34,'Loan Amortization Schedule'!$C34),"")</f>
      </c>
      <c r="G34" s="176">
        <f>IF('Loan Amortization Schedule'!$A34&lt;&gt;"",'Loan Amortization Schedule'!$F34-'Loan Amortization Schedule'!$H34,"")</f>
      </c>
      <c r="H34" s="176">
        <f>IF('Loan Amortization Schedule'!$A34&lt;&gt;"",'Loan Amortization Schedule'!$C34*(InterestRate/PaymentsPerYear),"")</f>
      </c>
      <c r="I34" s="176">
        <f>IF('Loan Amortization Schedule'!$A34&lt;&gt;"",IF('Loan Amortization Schedule'!$D34+'Loan Amortization Schedule'!$E34&lt;='Loan Amortization Schedule'!$C34,'Loan Amortization Schedule'!$C34-'Loan Amortization Schedule'!$G34,0),"")</f>
      </c>
      <c r="J34" s="177">
        <f>IF('Loan Amortization Schedule'!$A34&lt;&gt;"",SUM(INDEX('Loan Amortization Schedule'!$H$13:$H$73,1,1):'Loan Amortization Schedule'!$H34),"")</f>
      </c>
    </row>
    <row r="35" spans="1:10" ht="12.75">
      <c r="A35" s="170">
        <f>IF(LoanIsGood,IF(ROW()-ROW('Loan Amortization Schedule'!$A$12)&gt;ScheduledNumberOfPayments,"",ROW()-ROW('Loan Amortization Schedule'!$A$12)),"")</f>
      </c>
      <c r="B35" s="171">
        <f>IF('Loan Amortization Schedule'!$A35&lt;&gt;"",EOMONTH(LoanStartDate,ROW('Loan Amortization Schedule'!$A35)-ROW('Loan Amortization Schedule'!$A$12)-2)+DAY(LoanStartDate),"")</f>
      </c>
      <c r="C35" s="172">
        <f>IF('Loan Amortization Schedule'!$A35&lt;&gt;"",IF(ROW()-ROW('Loan Amortization Schedule'!$C$12)=1,LoanAmount,INDEX('Loan Amortization Schedule'!$I$13:$I$73,ROW()-ROW('Loan Amortization Schedule'!$C$12)-1)),"")</f>
      </c>
      <c r="D35" s="172">
        <f>IF('Loan Amortization Schedule'!$A35&lt;&gt;"",ScheduledPayment,"")</f>
      </c>
      <c r="E35" s="172">
        <f>IF('Loan Amortization Schedule'!$A35&lt;&gt;"",IF('Loan Amortization Schedule'!$D35+ExtraPayments&lt;'Loan Amortization Schedule'!$C35,ExtraPayments,IF('Loan Amortization Schedule'!$C35-'Loan Amortization Schedule'!$D35&gt;0,'Loan Amortization Schedule'!$C35-'Loan Amortization Schedule'!$D35,0)),"")</f>
      </c>
      <c r="F35" s="172">
        <f>IF('Loan Amortization Schedule'!$A35&lt;&gt;"",IF('Loan Amortization Schedule'!$D35+'Loan Amortization Schedule'!$E35&lt;='Loan Amortization Schedule'!$C35,'Loan Amortization Schedule'!$D35+'Loan Amortization Schedule'!$E35,'Loan Amortization Schedule'!$C35),"")</f>
      </c>
      <c r="G35" s="172">
        <f>IF('Loan Amortization Schedule'!$A35&lt;&gt;"",'Loan Amortization Schedule'!$F35-'Loan Amortization Schedule'!$H35,"")</f>
      </c>
      <c r="H35" s="172">
        <f>IF('Loan Amortization Schedule'!$A35&lt;&gt;"",'Loan Amortization Schedule'!$C35*(InterestRate/PaymentsPerYear),"")</f>
      </c>
      <c r="I35" s="172">
        <f>IF('Loan Amortization Schedule'!$A35&lt;&gt;"",IF('Loan Amortization Schedule'!$D35+'Loan Amortization Schedule'!$E35&lt;='Loan Amortization Schedule'!$C35,'Loan Amortization Schedule'!$C35-'Loan Amortization Schedule'!$G35,0),"")</f>
      </c>
      <c r="J35" s="173">
        <f>IF('Loan Amortization Schedule'!$A35&lt;&gt;"",SUM(INDEX('Loan Amortization Schedule'!$H$13:$H$73,1,1):'Loan Amortization Schedule'!$H35),"")</f>
      </c>
    </row>
    <row r="36" spans="1:10" ht="12.75">
      <c r="A36" s="174">
        <f>IF(LoanIsGood,IF(ROW()-ROW('Loan Amortization Schedule'!$A$12)&gt;ScheduledNumberOfPayments,"",ROW()-ROW('Loan Amortization Schedule'!$A$12)),"")</f>
      </c>
      <c r="B36" s="175">
        <f>IF('Loan Amortization Schedule'!$A36&lt;&gt;"",EOMONTH(LoanStartDate,ROW('Loan Amortization Schedule'!$A36)-ROW('Loan Amortization Schedule'!$A$12)-2)+DAY(LoanStartDate),"")</f>
      </c>
      <c r="C36" s="176">
        <f>IF('Loan Amortization Schedule'!$A36&lt;&gt;"",IF(ROW()-ROW('Loan Amortization Schedule'!$C$12)=1,LoanAmount,INDEX('Loan Amortization Schedule'!$I$13:$I$73,ROW()-ROW('Loan Amortization Schedule'!$C$12)-1)),"")</f>
      </c>
      <c r="D36" s="176">
        <f>IF('Loan Amortization Schedule'!$A36&lt;&gt;"",ScheduledPayment,"")</f>
      </c>
      <c r="E36" s="176">
        <f>IF('Loan Amortization Schedule'!$A36&lt;&gt;"",IF('Loan Amortization Schedule'!$D36+ExtraPayments&lt;'Loan Amortization Schedule'!$C36,ExtraPayments,IF('Loan Amortization Schedule'!$C36-'Loan Amortization Schedule'!$D36&gt;0,'Loan Amortization Schedule'!$C36-'Loan Amortization Schedule'!$D36,0)),"")</f>
      </c>
      <c r="F36" s="176">
        <f>IF('Loan Amortization Schedule'!$A36&lt;&gt;"",IF('Loan Amortization Schedule'!$D36+'Loan Amortization Schedule'!$E36&lt;='Loan Amortization Schedule'!$C36,'Loan Amortization Schedule'!$D36+'Loan Amortization Schedule'!$E36,'Loan Amortization Schedule'!$C36),"")</f>
      </c>
      <c r="G36" s="176">
        <f>IF('Loan Amortization Schedule'!$A36&lt;&gt;"",'Loan Amortization Schedule'!$F36-'Loan Amortization Schedule'!$H36,"")</f>
      </c>
      <c r="H36" s="176">
        <f>IF('Loan Amortization Schedule'!$A36&lt;&gt;"",'Loan Amortization Schedule'!$C36*(InterestRate/PaymentsPerYear),"")</f>
      </c>
      <c r="I36" s="176">
        <f>IF('Loan Amortization Schedule'!$A36&lt;&gt;"",IF('Loan Amortization Schedule'!$D36+'Loan Amortization Schedule'!$E36&lt;='Loan Amortization Schedule'!$C36,'Loan Amortization Schedule'!$C36-'Loan Amortization Schedule'!$G36,0),"")</f>
      </c>
      <c r="J36" s="177">
        <f>IF('Loan Amortization Schedule'!$A36&lt;&gt;"",SUM(INDEX('Loan Amortization Schedule'!$H$13:$H$73,1,1):'Loan Amortization Schedule'!$H36),"")</f>
      </c>
    </row>
    <row r="37" spans="1:10" ht="12.75">
      <c r="A37" s="170">
        <f>IF(LoanIsGood,IF(ROW()-ROW('Loan Amortization Schedule'!$A$12)&gt;ScheduledNumberOfPayments,"",ROW()-ROW('Loan Amortization Schedule'!$A$12)),"")</f>
      </c>
      <c r="B37" s="171">
        <f>IF('Loan Amortization Schedule'!$A37&lt;&gt;"",EOMONTH(LoanStartDate,ROW('Loan Amortization Schedule'!$A37)-ROW('Loan Amortization Schedule'!$A$12)-2)+DAY(LoanStartDate),"")</f>
      </c>
      <c r="C37" s="172">
        <f>IF('Loan Amortization Schedule'!$A37&lt;&gt;"",IF(ROW()-ROW('Loan Amortization Schedule'!$C$12)=1,LoanAmount,INDEX('Loan Amortization Schedule'!$I$13:$I$73,ROW()-ROW('Loan Amortization Schedule'!$C$12)-1)),"")</f>
      </c>
      <c r="D37" s="172">
        <f>IF('Loan Amortization Schedule'!$A37&lt;&gt;"",ScheduledPayment,"")</f>
      </c>
      <c r="E37" s="172">
        <f>IF('Loan Amortization Schedule'!$A37&lt;&gt;"",IF('Loan Amortization Schedule'!$D37+ExtraPayments&lt;'Loan Amortization Schedule'!$C37,ExtraPayments,IF('Loan Amortization Schedule'!$C37-'Loan Amortization Schedule'!$D37&gt;0,'Loan Amortization Schedule'!$C37-'Loan Amortization Schedule'!$D37,0)),"")</f>
      </c>
      <c r="F37" s="172">
        <f>IF('Loan Amortization Schedule'!$A37&lt;&gt;"",IF('Loan Amortization Schedule'!$D37+'Loan Amortization Schedule'!$E37&lt;='Loan Amortization Schedule'!$C37,'Loan Amortization Schedule'!$D37+'Loan Amortization Schedule'!$E37,'Loan Amortization Schedule'!$C37),"")</f>
      </c>
      <c r="G37" s="172">
        <f>IF('Loan Amortization Schedule'!$A37&lt;&gt;"",'Loan Amortization Schedule'!$F37-'Loan Amortization Schedule'!$H37,"")</f>
      </c>
      <c r="H37" s="172">
        <f>IF('Loan Amortization Schedule'!$A37&lt;&gt;"",'Loan Amortization Schedule'!$C37*(InterestRate/PaymentsPerYear),"")</f>
      </c>
      <c r="I37" s="172">
        <f>IF('Loan Amortization Schedule'!$A37&lt;&gt;"",IF('Loan Amortization Schedule'!$D37+'Loan Amortization Schedule'!$E37&lt;='Loan Amortization Schedule'!$C37,'Loan Amortization Schedule'!$C37-'Loan Amortization Schedule'!$G37,0),"")</f>
      </c>
      <c r="J37" s="173">
        <f>IF('Loan Amortization Schedule'!$A37&lt;&gt;"",SUM(INDEX('Loan Amortization Schedule'!$H$13:$H$73,1,1):'Loan Amortization Schedule'!$H37),"")</f>
      </c>
    </row>
    <row r="38" spans="1:10" ht="12.75">
      <c r="A38" s="174">
        <f>IF(LoanIsGood,IF(ROW()-ROW('Loan Amortization Schedule'!$A$12)&gt;ScheduledNumberOfPayments,"",ROW()-ROW('Loan Amortization Schedule'!$A$12)),"")</f>
      </c>
      <c r="B38" s="175">
        <f>IF('Loan Amortization Schedule'!$A38&lt;&gt;"",EOMONTH(LoanStartDate,ROW('Loan Amortization Schedule'!$A38)-ROW('Loan Amortization Schedule'!$A$12)-2)+DAY(LoanStartDate),"")</f>
      </c>
      <c r="C38" s="176">
        <f>IF('Loan Amortization Schedule'!$A38&lt;&gt;"",IF(ROW()-ROW('Loan Amortization Schedule'!$C$12)=1,LoanAmount,INDEX('Loan Amortization Schedule'!$I$13:$I$73,ROW()-ROW('Loan Amortization Schedule'!$C$12)-1)),"")</f>
      </c>
      <c r="D38" s="176">
        <f>IF('Loan Amortization Schedule'!$A38&lt;&gt;"",ScheduledPayment,"")</f>
      </c>
      <c r="E38" s="176">
        <f>IF('Loan Amortization Schedule'!$A38&lt;&gt;"",IF('Loan Amortization Schedule'!$D38+ExtraPayments&lt;'Loan Amortization Schedule'!$C38,ExtraPayments,IF('Loan Amortization Schedule'!$C38-'Loan Amortization Schedule'!$D38&gt;0,'Loan Amortization Schedule'!$C38-'Loan Amortization Schedule'!$D38,0)),"")</f>
      </c>
      <c r="F38" s="176">
        <f>IF('Loan Amortization Schedule'!$A38&lt;&gt;"",IF('Loan Amortization Schedule'!$D38+'Loan Amortization Schedule'!$E38&lt;='Loan Amortization Schedule'!$C38,'Loan Amortization Schedule'!$D38+'Loan Amortization Schedule'!$E38,'Loan Amortization Schedule'!$C38),"")</f>
      </c>
      <c r="G38" s="176">
        <f>IF('Loan Amortization Schedule'!$A38&lt;&gt;"",'Loan Amortization Schedule'!$F38-'Loan Amortization Schedule'!$H38,"")</f>
      </c>
      <c r="H38" s="176">
        <f>IF('Loan Amortization Schedule'!$A38&lt;&gt;"",'Loan Amortization Schedule'!$C38*(InterestRate/PaymentsPerYear),"")</f>
      </c>
      <c r="I38" s="176">
        <f>IF('Loan Amortization Schedule'!$A38&lt;&gt;"",IF('Loan Amortization Schedule'!$D38+'Loan Amortization Schedule'!$E38&lt;='Loan Amortization Schedule'!$C38,'Loan Amortization Schedule'!$C38-'Loan Amortization Schedule'!$G38,0),"")</f>
      </c>
      <c r="J38" s="177">
        <f>IF('Loan Amortization Schedule'!$A38&lt;&gt;"",SUM(INDEX('Loan Amortization Schedule'!$H$13:$H$73,1,1):'Loan Amortization Schedule'!$H38),"")</f>
      </c>
    </row>
    <row r="39" spans="1:10" ht="12.75">
      <c r="A39" s="170">
        <f>IF(LoanIsGood,IF(ROW()-ROW('Loan Amortization Schedule'!$A$12)&gt;ScheduledNumberOfPayments,"",ROW()-ROW('Loan Amortization Schedule'!$A$12)),"")</f>
      </c>
      <c r="B39" s="171">
        <f>IF('Loan Amortization Schedule'!$A39&lt;&gt;"",EOMONTH(LoanStartDate,ROW('Loan Amortization Schedule'!$A39)-ROW('Loan Amortization Schedule'!$A$12)-2)+DAY(LoanStartDate),"")</f>
      </c>
      <c r="C39" s="172">
        <f>IF('Loan Amortization Schedule'!$A39&lt;&gt;"",IF(ROW()-ROW('Loan Amortization Schedule'!$C$12)=1,LoanAmount,INDEX('Loan Amortization Schedule'!$I$13:$I$73,ROW()-ROW('Loan Amortization Schedule'!$C$12)-1)),"")</f>
      </c>
      <c r="D39" s="172">
        <f>IF('Loan Amortization Schedule'!$A39&lt;&gt;"",ScheduledPayment,"")</f>
      </c>
      <c r="E39" s="172">
        <f>IF('Loan Amortization Schedule'!$A39&lt;&gt;"",IF('Loan Amortization Schedule'!$D39+ExtraPayments&lt;'Loan Amortization Schedule'!$C39,ExtraPayments,IF('Loan Amortization Schedule'!$C39-'Loan Amortization Schedule'!$D39&gt;0,'Loan Amortization Schedule'!$C39-'Loan Amortization Schedule'!$D39,0)),"")</f>
      </c>
      <c r="F39" s="172">
        <f>IF('Loan Amortization Schedule'!$A39&lt;&gt;"",IF('Loan Amortization Schedule'!$D39+'Loan Amortization Schedule'!$E39&lt;='Loan Amortization Schedule'!$C39,'Loan Amortization Schedule'!$D39+'Loan Amortization Schedule'!$E39,'Loan Amortization Schedule'!$C39),"")</f>
      </c>
      <c r="G39" s="172">
        <f>IF('Loan Amortization Schedule'!$A39&lt;&gt;"",'Loan Amortization Schedule'!$F39-'Loan Amortization Schedule'!$H39,"")</f>
      </c>
      <c r="H39" s="172">
        <f>IF('Loan Amortization Schedule'!$A39&lt;&gt;"",'Loan Amortization Schedule'!$C39*(InterestRate/PaymentsPerYear),"")</f>
      </c>
      <c r="I39" s="172">
        <f>IF('Loan Amortization Schedule'!$A39&lt;&gt;"",IF('Loan Amortization Schedule'!$D39+'Loan Amortization Schedule'!$E39&lt;='Loan Amortization Schedule'!$C39,'Loan Amortization Schedule'!$C39-'Loan Amortization Schedule'!$G39,0),"")</f>
      </c>
      <c r="J39" s="173">
        <f>IF('Loan Amortization Schedule'!$A39&lt;&gt;"",SUM(INDEX('Loan Amortization Schedule'!$H$13:$H$73,1,1):'Loan Amortization Schedule'!$H39),"")</f>
      </c>
    </row>
    <row r="40" spans="1:10" ht="12.75">
      <c r="A40" s="174">
        <f>IF(LoanIsGood,IF(ROW()-ROW('Loan Amortization Schedule'!$A$12)&gt;ScheduledNumberOfPayments,"",ROW()-ROW('Loan Amortization Schedule'!$A$12)),"")</f>
      </c>
      <c r="B40" s="175">
        <f>IF('Loan Amortization Schedule'!$A40&lt;&gt;"",EOMONTH(LoanStartDate,ROW('Loan Amortization Schedule'!$A40)-ROW('Loan Amortization Schedule'!$A$12)-2)+DAY(LoanStartDate),"")</f>
      </c>
      <c r="C40" s="176">
        <f>IF('Loan Amortization Schedule'!$A40&lt;&gt;"",IF(ROW()-ROW('Loan Amortization Schedule'!$C$12)=1,LoanAmount,INDEX('Loan Amortization Schedule'!$I$13:$I$73,ROW()-ROW('Loan Amortization Schedule'!$C$12)-1)),"")</f>
      </c>
      <c r="D40" s="176">
        <f>IF('Loan Amortization Schedule'!$A40&lt;&gt;"",ScheduledPayment,"")</f>
      </c>
      <c r="E40" s="176">
        <f>IF('Loan Amortization Schedule'!$A40&lt;&gt;"",IF('Loan Amortization Schedule'!$D40+ExtraPayments&lt;'Loan Amortization Schedule'!$C40,ExtraPayments,IF('Loan Amortization Schedule'!$C40-'Loan Amortization Schedule'!$D40&gt;0,'Loan Amortization Schedule'!$C40-'Loan Amortization Schedule'!$D40,0)),"")</f>
      </c>
      <c r="F40" s="176">
        <f>IF('Loan Amortization Schedule'!$A40&lt;&gt;"",IF('Loan Amortization Schedule'!$D40+'Loan Amortization Schedule'!$E40&lt;='Loan Amortization Schedule'!$C40,'Loan Amortization Schedule'!$D40+'Loan Amortization Schedule'!$E40,'Loan Amortization Schedule'!$C40),"")</f>
      </c>
      <c r="G40" s="176">
        <f>IF('Loan Amortization Schedule'!$A40&lt;&gt;"",'Loan Amortization Schedule'!$F40-'Loan Amortization Schedule'!$H40,"")</f>
      </c>
      <c r="H40" s="176">
        <f>IF('Loan Amortization Schedule'!$A40&lt;&gt;"",'Loan Amortization Schedule'!$C40*(InterestRate/PaymentsPerYear),"")</f>
      </c>
      <c r="I40" s="176">
        <f>IF('Loan Amortization Schedule'!$A40&lt;&gt;"",IF('Loan Amortization Schedule'!$D40+'Loan Amortization Schedule'!$E40&lt;='Loan Amortization Schedule'!$C40,'Loan Amortization Schedule'!$C40-'Loan Amortization Schedule'!$G40,0),"")</f>
      </c>
      <c r="J40" s="177">
        <f>IF('Loan Amortization Schedule'!$A40&lt;&gt;"",SUM(INDEX('Loan Amortization Schedule'!$H$13:$H$73,1,1):'Loan Amortization Schedule'!$H40),"")</f>
      </c>
    </row>
    <row r="41" spans="1:10" ht="12.75">
      <c r="A41" s="170">
        <f>IF(LoanIsGood,IF(ROW()-ROW('Loan Amortization Schedule'!$A$12)&gt;ScheduledNumberOfPayments,"",ROW()-ROW('Loan Amortization Schedule'!$A$12)),"")</f>
      </c>
      <c r="B41" s="171">
        <f>IF('Loan Amortization Schedule'!$A41&lt;&gt;"",EOMONTH(LoanStartDate,ROW('Loan Amortization Schedule'!$A41)-ROW('Loan Amortization Schedule'!$A$12)-2)+DAY(LoanStartDate),"")</f>
      </c>
      <c r="C41" s="172">
        <f>IF('Loan Amortization Schedule'!$A41&lt;&gt;"",IF(ROW()-ROW('Loan Amortization Schedule'!$C$12)=1,LoanAmount,INDEX('Loan Amortization Schedule'!$I$13:$I$73,ROW()-ROW('Loan Amortization Schedule'!$C$12)-1)),"")</f>
      </c>
      <c r="D41" s="172">
        <f>IF('Loan Amortization Schedule'!$A41&lt;&gt;"",ScheduledPayment,"")</f>
      </c>
      <c r="E41" s="172">
        <f>IF('Loan Amortization Schedule'!$A41&lt;&gt;"",IF('Loan Amortization Schedule'!$D41+ExtraPayments&lt;'Loan Amortization Schedule'!$C41,ExtraPayments,IF('Loan Amortization Schedule'!$C41-'Loan Amortization Schedule'!$D41&gt;0,'Loan Amortization Schedule'!$C41-'Loan Amortization Schedule'!$D41,0)),"")</f>
      </c>
      <c r="F41" s="172">
        <f>IF('Loan Amortization Schedule'!$A41&lt;&gt;"",IF('Loan Amortization Schedule'!$D41+'Loan Amortization Schedule'!$E41&lt;='Loan Amortization Schedule'!$C41,'Loan Amortization Schedule'!$D41+'Loan Amortization Schedule'!$E41,'Loan Amortization Schedule'!$C41),"")</f>
      </c>
      <c r="G41" s="172">
        <f>IF('Loan Amortization Schedule'!$A41&lt;&gt;"",'Loan Amortization Schedule'!$F41-'Loan Amortization Schedule'!$H41,"")</f>
      </c>
      <c r="H41" s="172">
        <f>IF('Loan Amortization Schedule'!$A41&lt;&gt;"",'Loan Amortization Schedule'!$C41*(InterestRate/PaymentsPerYear),"")</f>
      </c>
      <c r="I41" s="172">
        <f>IF('Loan Amortization Schedule'!$A41&lt;&gt;"",IF('Loan Amortization Schedule'!$D41+'Loan Amortization Schedule'!$E41&lt;='Loan Amortization Schedule'!$C41,'Loan Amortization Schedule'!$C41-'Loan Amortization Schedule'!$G41,0),"")</f>
      </c>
      <c r="J41" s="173">
        <f>IF('Loan Amortization Schedule'!$A41&lt;&gt;"",SUM(INDEX('Loan Amortization Schedule'!$H$13:$H$73,1,1):'Loan Amortization Schedule'!$H41),"")</f>
      </c>
    </row>
    <row r="42" spans="1:10" ht="12.75">
      <c r="A42" s="174">
        <f>IF(LoanIsGood,IF(ROW()-ROW('Loan Amortization Schedule'!$A$12)&gt;ScheduledNumberOfPayments,"",ROW()-ROW('Loan Amortization Schedule'!$A$12)),"")</f>
      </c>
      <c r="B42" s="175">
        <f>IF('Loan Amortization Schedule'!$A42&lt;&gt;"",EOMONTH(LoanStartDate,ROW('Loan Amortization Schedule'!$A42)-ROW('Loan Amortization Schedule'!$A$12)-2)+DAY(LoanStartDate),"")</f>
      </c>
      <c r="C42" s="176">
        <f>IF('Loan Amortization Schedule'!$A42&lt;&gt;"",IF(ROW()-ROW('Loan Amortization Schedule'!$C$12)=1,LoanAmount,INDEX('Loan Amortization Schedule'!$I$13:$I$73,ROW()-ROW('Loan Amortization Schedule'!$C$12)-1)),"")</f>
      </c>
      <c r="D42" s="176">
        <f>IF('Loan Amortization Schedule'!$A42&lt;&gt;"",ScheduledPayment,"")</f>
      </c>
      <c r="E42" s="176">
        <f>IF('Loan Amortization Schedule'!$A42&lt;&gt;"",IF('Loan Amortization Schedule'!$D42+ExtraPayments&lt;'Loan Amortization Schedule'!$C42,ExtraPayments,IF('Loan Amortization Schedule'!$C42-'Loan Amortization Schedule'!$D42&gt;0,'Loan Amortization Schedule'!$C42-'Loan Amortization Schedule'!$D42,0)),"")</f>
      </c>
      <c r="F42" s="176">
        <f>IF('Loan Amortization Schedule'!$A42&lt;&gt;"",IF('Loan Amortization Schedule'!$D42+'Loan Amortization Schedule'!$E42&lt;='Loan Amortization Schedule'!$C42,'Loan Amortization Schedule'!$D42+'Loan Amortization Schedule'!$E42,'Loan Amortization Schedule'!$C42),"")</f>
      </c>
      <c r="G42" s="176">
        <f>IF('Loan Amortization Schedule'!$A42&lt;&gt;"",'Loan Amortization Schedule'!$F42-'Loan Amortization Schedule'!$H42,"")</f>
      </c>
      <c r="H42" s="176">
        <f>IF('Loan Amortization Schedule'!$A42&lt;&gt;"",'Loan Amortization Schedule'!$C42*(InterestRate/PaymentsPerYear),"")</f>
      </c>
      <c r="I42" s="176">
        <f>IF('Loan Amortization Schedule'!$A42&lt;&gt;"",IF('Loan Amortization Schedule'!$D42+'Loan Amortization Schedule'!$E42&lt;='Loan Amortization Schedule'!$C42,'Loan Amortization Schedule'!$C42-'Loan Amortization Schedule'!$G42,0),"")</f>
      </c>
      <c r="J42" s="177">
        <f>IF('Loan Amortization Schedule'!$A42&lt;&gt;"",SUM(INDEX('Loan Amortization Schedule'!$H$13:$H$73,1,1):'Loan Amortization Schedule'!$H42),"")</f>
      </c>
    </row>
    <row r="43" spans="1:10" ht="12.75">
      <c r="A43" s="170">
        <f>IF(LoanIsGood,IF(ROW()-ROW('Loan Amortization Schedule'!$A$12)&gt;ScheduledNumberOfPayments,"",ROW()-ROW('Loan Amortization Schedule'!$A$12)),"")</f>
      </c>
      <c r="B43" s="171">
        <f>IF('Loan Amortization Schedule'!$A43&lt;&gt;"",EOMONTH(LoanStartDate,ROW('Loan Amortization Schedule'!$A43)-ROW('Loan Amortization Schedule'!$A$12)-2)+DAY(LoanStartDate),"")</f>
      </c>
      <c r="C43" s="172">
        <f>IF('Loan Amortization Schedule'!$A43&lt;&gt;"",IF(ROW()-ROW('Loan Amortization Schedule'!$C$12)=1,LoanAmount,INDEX('Loan Amortization Schedule'!$I$13:$I$73,ROW()-ROW('Loan Amortization Schedule'!$C$12)-1)),"")</f>
      </c>
      <c r="D43" s="172">
        <f>IF('Loan Amortization Schedule'!$A43&lt;&gt;"",ScheduledPayment,"")</f>
      </c>
      <c r="E43" s="172">
        <f>IF('Loan Amortization Schedule'!$A43&lt;&gt;"",IF('Loan Amortization Schedule'!$D43+ExtraPayments&lt;'Loan Amortization Schedule'!$C43,ExtraPayments,IF('Loan Amortization Schedule'!$C43-'Loan Amortization Schedule'!$D43&gt;0,'Loan Amortization Schedule'!$C43-'Loan Amortization Schedule'!$D43,0)),"")</f>
      </c>
      <c r="F43" s="172">
        <f>IF('Loan Amortization Schedule'!$A43&lt;&gt;"",IF('Loan Amortization Schedule'!$D43+'Loan Amortization Schedule'!$E43&lt;='Loan Amortization Schedule'!$C43,'Loan Amortization Schedule'!$D43+'Loan Amortization Schedule'!$E43,'Loan Amortization Schedule'!$C43),"")</f>
      </c>
      <c r="G43" s="172">
        <f>IF('Loan Amortization Schedule'!$A43&lt;&gt;"",'Loan Amortization Schedule'!$F43-'Loan Amortization Schedule'!$H43,"")</f>
      </c>
      <c r="H43" s="172">
        <f>IF('Loan Amortization Schedule'!$A43&lt;&gt;"",'Loan Amortization Schedule'!$C43*(InterestRate/PaymentsPerYear),"")</f>
      </c>
      <c r="I43" s="172">
        <f>IF('Loan Amortization Schedule'!$A43&lt;&gt;"",IF('Loan Amortization Schedule'!$D43+'Loan Amortization Schedule'!$E43&lt;='Loan Amortization Schedule'!$C43,'Loan Amortization Schedule'!$C43-'Loan Amortization Schedule'!$G43,0),"")</f>
      </c>
      <c r="J43" s="173">
        <f>IF('Loan Amortization Schedule'!$A43&lt;&gt;"",SUM(INDEX('Loan Amortization Schedule'!$H$13:$H$73,1,1):'Loan Amortization Schedule'!$H43),"")</f>
      </c>
    </row>
    <row r="44" spans="1:10" ht="12.75">
      <c r="A44" s="174">
        <f>IF(LoanIsGood,IF(ROW()-ROW('Loan Amortization Schedule'!$A$12)&gt;ScheduledNumberOfPayments,"",ROW()-ROW('Loan Amortization Schedule'!$A$12)),"")</f>
      </c>
      <c r="B44" s="175">
        <f>IF('Loan Amortization Schedule'!$A44&lt;&gt;"",EOMONTH(LoanStartDate,ROW('Loan Amortization Schedule'!$A44)-ROW('Loan Amortization Schedule'!$A$12)-2)+DAY(LoanStartDate),"")</f>
      </c>
      <c r="C44" s="176">
        <f>IF('Loan Amortization Schedule'!$A44&lt;&gt;"",IF(ROW()-ROW('Loan Amortization Schedule'!$C$12)=1,LoanAmount,INDEX('Loan Amortization Schedule'!$I$13:$I$73,ROW()-ROW('Loan Amortization Schedule'!$C$12)-1)),"")</f>
      </c>
      <c r="D44" s="176">
        <f>IF('Loan Amortization Schedule'!$A44&lt;&gt;"",ScheduledPayment,"")</f>
      </c>
      <c r="E44" s="176">
        <f>IF('Loan Amortization Schedule'!$A44&lt;&gt;"",IF('Loan Amortization Schedule'!$D44+ExtraPayments&lt;'Loan Amortization Schedule'!$C44,ExtraPayments,IF('Loan Amortization Schedule'!$C44-'Loan Amortization Schedule'!$D44&gt;0,'Loan Amortization Schedule'!$C44-'Loan Amortization Schedule'!$D44,0)),"")</f>
      </c>
      <c r="F44" s="176">
        <f>IF('Loan Amortization Schedule'!$A44&lt;&gt;"",IF('Loan Amortization Schedule'!$D44+'Loan Amortization Schedule'!$E44&lt;='Loan Amortization Schedule'!$C44,'Loan Amortization Schedule'!$D44+'Loan Amortization Schedule'!$E44,'Loan Amortization Schedule'!$C44),"")</f>
      </c>
      <c r="G44" s="176">
        <f>IF('Loan Amortization Schedule'!$A44&lt;&gt;"",'Loan Amortization Schedule'!$F44-'Loan Amortization Schedule'!$H44,"")</f>
      </c>
      <c r="H44" s="176">
        <f>IF('Loan Amortization Schedule'!$A44&lt;&gt;"",'Loan Amortization Schedule'!$C44*(InterestRate/PaymentsPerYear),"")</f>
      </c>
      <c r="I44" s="176">
        <f>IF('Loan Amortization Schedule'!$A44&lt;&gt;"",IF('Loan Amortization Schedule'!$D44+'Loan Amortization Schedule'!$E44&lt;='Loan Amortization Schedule'!$C44,'Loan Amortization Schedule'!$C44-'Loan Amortization Schedule'!$G44,0),"")</f>
      </c>
      <c r="J44" s="177">
        <f>IF('Loan Amortization Schedule'!$A44&lt;&gt;"",SUM(INDEX('Loan Amortization Schedule'!$H$13:$H$73,1,1):'Loan Amortization Schedule'!$H44),"")</f>
      </c>
    </row>
    <row r="45" spans="1:10" ht="12.75">
      <c r="A45" s="170">
        <f>IF(LoanIsGood,IF(ROW()-ROW('Loan Amortization Schedule'!$A$12)&gt;ScheduledNumberOfPayments,"",ROW()-ROW('Loan Amortization Schedule'!$A$12)),"")</f>
      </c>
      <c r="B45" s="171">
        <f>IF('Loan Amortization Schedule'!$A45&lt;&gt;"",EOMONTH(LoanStartDate,ROW('Loan Amortization Schedule'!$A45)-ROW('Loan Amortization Schedule'!$A$12)-2)+DAY(LoanStartDate),"")</f>
      </c>
      <c r="C45" s="172">
        <f>IF('Loan Amortization Schedule'!$A45&lt;&gt;"",IF(ROW()-ROW('Loan Amortization Schedule'!$C$12)=1,LoanAmount,INDEX('Loan Amortization Schedule'!$I$13:$I$73,ROW()-ROW('Loan Amortization Schedule'!$C$12)-1)),"")</f>
      </c>
      <c r="D45" s="172">
        <f>IF('Loan Amortization Schedule'!$A45&lt;&gt;"",ScheduledPayment,"")</f>
      </c>
      <c r="E45" s="172">
        <f>IF('Loan Amortization Schedule'!$A45&lt;&gt;"",IF('Loan Amortization Schedule'!$D45+ExtraPayments&lt;'Loan Amortization Schedule'!$C45,ExtraPayments,IF('Loan Amortization Schedule'!$C45-'Loan Amortization Schedule'!$D45&gt;0,'Loan Amortization Schedule'!$C45-'Loan Amortization Schedule'!$D45,0)),"")</f>
      </c>
      <c r="F45" s="172">
        <f>IF('Loan Amortization Schedule'!$A45&lt;&gt;"",IF('Loan Amortization Schedule'!$D45+'Loan Amortization Schedule'!$E45&lt;='Loan Amortization Schedule'!$C45,'Loan Amortization Schedule'!$D45+'Loan Amortization Schedule'!$E45,'Loan Amortization Schedule'!$C45),"")</f>
      </c>
      <c r="G45" s="172">
        <f>IF('Loan Amortization Schedule'!$A45&lt;&gt;"",'Loan Amortization Schedule'!$F45-'Loan Amortization Schedule'!$H45,"")</f>
      </c>
      <c r="H45" s="172">
        <f>IF('Loan Amortization Schedule'!$A45&lt;&gt;"",'Loan Amortization Schedule'!$C45*(InterestRate/PaymentsPerYear),"")</f>
      </c>
      <c r="I45" s="172">
        <f>IF('Loan Amortization Schedule'!$A45&lt;&gt;"",IF('Loan Amortization Schedule'!$D45+'Loan Amortization Schedule'!$E45&lt;='Loan Amortization Schedule'!$C45,'Loan Amortization Schedule'!$C45-'Loan Amortization Schedule'!$G45,0),"")</f>
      </c>
      <c r="J45" s="173">
        <f>IF('Loan Amortization Schedule'!$A45&lt;&gt;"",SUM(INDEX('Loan Amortization Schedule'!$H$13:$H$73,1,1):'Loan Amortization Schedule'!$H45),"")</f>
      </c>
    </row>
    <row r="46" spans="1:10" ht="12.75">
      <c r="A46" s="174">
        <f>IF(LoanIsGood,IF(ROW()-ROW('Loan Amortization Schedule'!$A$12)&gt;ScheduledNumberOfPayments,"",ROW()-ROW('Loan Amortization Schedule'!$A$12)),"")</f>
      </c>
      <c r="B46" s="175">
        <f>IF('Loan Amortization Schedule'!$A46&lt;&gt;"",EOMONTH(LoanStartDate,ROW('Loan Amortization Schedule'!$A46)-ROW('Loan Amortization Schedule'!$A$12)-2)+DAY(LoanStartDate),"")</f>
      </c>
      <c r="C46" s="176">
        <f>IF('Loan Amortization Schedule'!$A46&lt;&gt;"",IF(ROW()-ROW('Loan Amortization Schedule'!$C$12)=1,LoanAmount,INDEX('Loan Amortization Schedule'!$I$13:$I$73,ROW()-ROW('Loan Amortization Schedule'!$C$12)-1)),"")</f>
      </c>
      <c r="D46" s="176">
        <f>IF('Loan Amortization Schedule'!$A46&lt;&gt;"",ScheduledPayment,"")</f>
      </c>
      <c r="E46" s="176">
        <f>IF('Loan Amortization Schedule'!$A46&lt;&gt;"",IF('Loan Amortization Schedule'!$D46+ExtraPayments&lt;'Loan Amortization Schedule'!$C46,ExtraPayments,IF('Loan Amortization Schedule'!$C46-'Loan Amortization Schedule'!$D46&gt;0,'Loan Amortization Schedule'!$C46-'Loan Amortization Schedule'!$D46,0)),"")</f>
      </c>
      <c r="F46" s="176">
        <f>IF('Loan Amortization Schedule'!$A46&lt;&gt;"",IF('Loan Amortization Schedule'!$D46+'Loan Amortization Schedule'!$E46&lt;='Loan Amortization Schedule'!$C46,'Loan Amortization Schedule'!$D46+'Loan Amortization Schedule'!$E46,'Loan Amortization Schedule'!$C46),"")</f>
      </c>
      <c r="G46" s="176">
        <f>IF('Loan Amortization Schedule'!$A46&lt;&gt;"",'Loan Amortization Schedule'!$F46-'Loan Amortization Schedule'!$H46,"")</f>
      </c>
      <c r="H46" s="176">
        <f>IF('Loan Amortization Schedule'!$A46&lt;&gt;"",'Loan Amortization Schedule'!$C46*(InterestRate/PaymentsPerYear),"")</f>
      </c>
      <c r="I46" s="176">
        <f>IF('Loan Amortization Schedule'!$A46&lt;&gt;"",IF('Loan Amortization Schedule'!$D46+'Loan Amortization Schedule'!$E46&lt;='Loan Amortization Schedule'!$C46,'Loan Amortization Schedule'!$C46-'Loan Amortization Schedule'!$G46,0),"")</f>
      </c>
      <c r="J46" s="177">
        <f>IF('Loan Amortization Schedule'!$A46&lt;&gt;"",SUM(INDEX('Loan Amortization Schedule'!$H$13:$H$73,1,1):'Loan Amortization Schedule'!$H46),"")</f>
      </c>
    </row>
    <row r="47" spans="1:10" ht="12.75">
      <c r="A47" s="170">
        <f>IF(LoanIsGood,IF(ROW()-ROW('Loan Amortization Schedule'!$A$12)&gt;ScheduledNumberOfPayments,"",ROW()-ROW('Loan Amortization Schedule'!$A$12)),"")</f>
      </c>
      <c r="B47" s="171">
        <f>IF('Loan Amortization Schedule'!$A47&lt;&gt;"",EOMONTH(LoanStartDate,ROW('Loan Amortization Schedule'!$A47)-ROW('Loan Amortization Schedule'!$A$12)-2)+DAY(LoanStartDate),"")</f>
      </c>
      <c r="C47" s="172">
        <f>IF('Loan Amortization Schedule'!$A47&lt;&gt;"",IF(ROW()-ROW('Loan Amortization Schedule'!$C$12)=1,LoanAmount,INDEX('Loan Amortization Schedule'!$I$13:$I$73,ROW()-ROW('Loan Amortization Schedule'!$C$12)-1)),"")</f>
      </c>
      <c r="D47" s="172">
        <f>IF('Loan Amortization Schedule'!$A47&lt;&gt;"",ScheduledPayment,"")</f>
      </c>
      <c r="E47" s="172">
        <f>IF('Loan Amortization Schedule'!$A47&lt;&gt;"",IF('Loan Amortization Schedule'!$D47+ExtraPayments&lt;'Loan Amortization Schedule'!$C47,ExtraPayments,IF('Loan Amortization Schedule'!$C47-'Loan Amortization Schedule'!$D47&gt;0,'Loan Amortization Schedule'!$C47-'Loan Amortization Schedule'!$D47,0)),"")</f>
      </c>
      <c r="F47" s="172">
        <f>IF('Loan Amortization Schedule'!$A47&lt;&gt;"",IF('Loan Amortization Schedule'!$D47+'Loan Amortization Schedule'!$E47&lt;='Loan Amortization Schedule'!$C47,'Loan Amortization Schedule'!$D47+'Loan Amortization Schedule'!$E47,'Loan Amortization Schedule'!$C47),"")</f>
      </c>
      <c r="G47" s="172">
        <f>IF('Loan Amortization Schedule'!$A47&lt;&gt;"",'Loan Amortization Schedule'!$F47-'Loan Amortization Schedule'!$H47,"")</f>
      </c>
      <c r="H47" s="172">
        <f>IF('Loan Amortization Schedule'!$A47&lt;&gt;"",'Loan Amortization Schedule'!$C47*(InterestRate/PaymentsPerYear),"")</f>
      </c>
      <c r="I47" s="172">
        <f>IF('Loan Amortization Schedule'!$A47&lt;&gt;"",IF('Loan Amortization Schedule'!$D47+'Loan Amortization Schedule'!$E47&lt;='Loan Amortization Schedule'!$C47,'Loan Amortization Schedule'!$C47-'Loan Amortization Schedule'!$G47,0),"")</f>
      </c>
      <c r="J47" s="173">
        <f>IF('Loan Amortization Schedule'!$A47&lt;&gt;"",SUM(INDEX('Loan Amortization Schedule'!$H$13:$H$73,1,1):'Loan Amortization Schedule'!$H47),"")</f>
      </c>
    </row>
    <row r="48" spans="1:10" ht="12.75">
      <c r="A48" s="174">
        <f>IF(LoanIsGood,IF(ROW()-ROW('Loan Amortization Schedule'!$A$12)&gt;ScheduledNumberOfPayments,"",ROW()-ROW('Loan Amortization Schedule'!$A$12)),"")</f>
      </c>
      <c r="B48" s="175">
        <f>IF('Loan Amortization Schedule'!$A48&lt;&gt;"",EOMONTH(LoanStartDate,ROW('Loan Amortization Schedule'!$A48)-ROW('Loan Amortization Schedule'!$A$12)-2)+DAY(LoanStartDate),"")</f>
      </c>
      <c r="C48" s="176">
        <f>IF('Loan Amortization Schedule'!$A48&lt;&gt;"",IF(ROW()-ROW('Loan Amortization Schedule'!$C$12)=1,LoanAmount,INDEX('Loan Amortization Schedule'!$I$13:$I$73,ROW()-ROW('Loan Amortization Schedule'!$C$12)-1)),"")</f>
      </c>
      <c r="D48" s="176">
        <f>IF('Loan Amortization Schedule'!$A48&lt;&gt;"",ScheduledPayment,"")</f>
      </c>
      <c r="E48" s="176">
        <f>IF('Loan Amortization Schedule'!$A48&lt;&gt;"",IF('Loan Amortization Schedule'!$D48+ExtraPayments&lt;'Loan Amortization Schedule'!$C48,ExtraPayments,IF('Loan Amortization Schedule'!$C48-'Loan Amortization Schedule'!$D48&gt;0,'Loan Amortization Schedule'!$C48-'Loan Amortization Schedule'!$D48,0)),"")</f>
      </c>
      <c r="F48" s="176">
        <f>IF('Loan Amortization Schedule'!$A48&lt;&gt;"",IF('Loan Amortization Schedule'!$D48+'Loan Amortization Schedule'!$E48&lt;='Loan Amortization Schedule'!$C48,'Loan Amortization Schedule'!$D48+'Loan Amortization Schedule'!$E48,'Loan Amortization Schedule'!$C48),"")</f>
      </c>
      <c r="G48" s="176">
        <f>IF('Loan Amortization Schedule'!$A48&lt;&gt;"",'Loan Amortization Schedule'!$F48-'Loan Amortization Schedule'!$H48,"")</f>
      </c>
      <c r="H48" s="176">
        <f>IF('Loan Amortization Schedule'!$A48&lt;&gt;"",'Loan Amortization Schedule'!$C48*(InterestRate/PaymentsPerYear),"")</f>
      </c>
      <c r="I48" s="176">
        <f>IF('Loan Amortization Schedule'!$A48&lt;&gt;"",IF('Loan Amortization Schedule'!$D48+'Loan Amortization Schedule'!$E48&lt;='Loan Amortization Schedule'!$C48,'Loan Amortization Schedule'!$C48-'Loan Amortization Schedule'!$G48,0),"")</f>
      </c>
      <c r="J48" s="177">
        <f>IF('Loan Amortization Schedule'!$A48&lt;&gt;"",SUM(INDEX('Loan Amortization Schedule'!$H$13:$H$73,1,1):'Loan Amortization Schedule'!$H48),"")</f>
      </c>
    </row>
    <row r="49" spans="1:10" ht="12.75">
      <c r="A49" s="170">
        <f>IF(LoanIsGood,IF(ROW()-ROW('Loan Amortization Schedule'!$A$12)&gt;ScheduledNumberOfPayments,"",ROW()-ROW('Loan Amortization Schedule'!$A$12)),"")</f>
      </c>
      <c r="B49" s="171">
        <f>IF('Loan Amortization Schedule'!$A49&lt;&gt;"",EOMONTH(LoanStartDate,ROW('Loan Amortization Schedule'!$A49)-ROW('Loan Amortization Schedule'!$A$12)-2)+DAY(LoanStartDate),"")</f>
      </c>
      <c r="C49" s="172">
        <f>IF('Loan Amortization Schedule'!$A49&lt;&gt;"",IF(ROW()-ROW('Loan Amortization Schedule'!$C$12)=1,LoanAmount,INDEX('Loan Amortization Schedule'!$I$13:$I$73,ROW()-ROW('Loan Amortization Schedule'!$C$12)-1)),"")</f>
      </c>
      <c r="D49" s="172">
        <f>IF('Loan Amortization Schedule'!$A49&lt;&gt;"",ScheduledPayment,"")</f>
      </c>
      <c r="E49" s="172">
        <f>IF('Loan Amortization Schedule'!$A49&lt;&gt;"",IF('Loan Amortization Schedule'!$D49+ExtraPayments&lt;'Loan Amortization Schedule'!$C49,ExtraPayments,IF('Loan Amortization Schedule'!$C49-'Loan Amortization Schedule'!$D49&gt;0,'Loan Amortization Schedule'!$C49-'Loan Amortization Schedule'!$D49,0)),"")</f>
      </c>
      <c r="F49" s="172">
        <f>IF('Loan Amortization Schedule'!$A49&lt;&gt;"",IF('Loan Amortization Schedule'!$D49+'Loan Amortization Schedule'!$E49&lt;='Loan Amortization Schedule'!$C49,'Loan Amortization Schedule'!$D49+'Loan Amortization Schedule'!$E49,'Loan Amortization Schedule'!$C49),"")</f>
      </c>
      <c r="G49" s="172">
        <f>IF('Loan Amortization Schedule'!$A49&lt;&gt;"",'Loan Amortization Schedule'!$F49-'Loan Amortization Schedule'!$H49,"")</f>
      </c>
      <c r="H49" s="172">
        <f>IF('Loan Amortization Schedule'!$A49&lt;&gt;"",'Loan Amortization Schedule'!$C49*(InterestRate/PaymentsPerYear),"")</f>
      </c>
      <c r="I49" s="172">
        <f>IF('Loan Amortization Schedule'!$A49&lt;&gt;"",IF('Loan Amortization Schedule'!$D49+'Loan Amortization Schedule'!$E49&lt;='Loan Amortization Schedule'!$C49,'Loan Amortization Schedule'!$C49-'Loan Amortization Schedule'!$G49,0),"")</f>
      </c>
      <c r="J49" s="173">
        <f>IF('Loan Amortization Schedule'!$A49&lt;&gt;"",SUM(INDEX('Loan Amortization Schedule'!$H$13:$H$73,1,1):'Loan Amortization Schedule'!$H49),"")</f>
      </c>
    </row>
    <row r="50" spans="1:10" ht="12.75">
      <c r="A50" s="174">
        <f>IF(LoanIsGood,IF(ROW()-ROW('Loan Amortization Schedule'!$A$12)&gt;ScheduledNumberOfPayments,"",ROW()-ROW('Loan Amortization Schedule'!$A$12)),"")</f>
      </c>
      <c r="B50" s="175">
        <f>IF('Loan Amortization Schedule'!$A50&lt;&gt;"",EOMONTH(LoanStartDate,ROW('Loan Amortization Schedule'!$A50)-ROW('Loan Amortization Schedule'!$A$12)-2)+DAY(LoanStartDate),"")</f>
      </c>
      <c r="C50" s="176">
        <f>IF('Loan Amortization Schedule'!$A50&lt;&gt;"",IF(ROW()-ROW('Loan Amortization Schedule'!$C$12)=1,LoanAmount,INDEX('Loan Amortization Schedule'!$I$13:$I$73,ROW()-ROW('Loan Amortization Schedule'!$C$12)-1)),"")</f>
      </c>
      <c r="D50" s="176">
        <f>IF('Loan Amortization Schedule'!$A50&lt;&gt;"",ScheduledPayment,"")</f>
      </c>
      <c r="E50" s="176">
        <f>IF('Loan Amortization Schedule'!$A50&lt;&gt;"",IF('Loan Amortization Schedule'!$D50+ExtraPayments&lt;'Loan Amortization Schedule'!$C50,ExtraPayments,IF('Loan Amortization Schedule'!$C50-'Loan Amortization Schedule'!$D50&gt;0,'Loan Amortization Schedule'!$C50-'Loan Amortization Schedule'!$D50,0)),"")</f>
      </c>
      <c r="F50" s="176">
        <f>IF('Loan Amortization Schedule'!$A50&lt;&gt;"",IF('Loan Amortization Schedule'!$D50+'Loan Amortization Schedule'!$E50&lt;='Loan Amortization Schedule'!$C50,'Loan Amortization Schedule'!$D50+'Loan Amortization Schedule'!$E50,'Loan Amortization Schedule'!$C50),"")</f>
      </c>
      <c r="G50" s="176">
        <f>IF('Loan Amortization Schedule'!$A50&lt;&gt;"",'Loan Amortization Schedule'!$F50-'Loan Amortization Schedule'!$H50,"")</f>
      </c>
      <c r="H50" s="176">
        <f>IF('Loan Amortization Schedule'!$A50&lt;&gt;"",'Loan Amortization Schedule'!$C50*(InterestRate/PaymentsPerYear),"")</f>
      </c>
      <c r="I50" s="176">
        <f>IF('Loan Amortization Schedule'!$A50&lt;&gt;"",IF('Loan Amortization Schedule'!$D50+'Loan Amortization Schedule'!$E50&lt;='Loan Amortization Schedule'!$C50,'Loan Amortization Schedule'!$C50-'Loan Amortization Schedule'!$G50,0),"")</f>
      </c>
      <c r="J50" s="177">
        <f>IF('Loan Amortization Schedule'!$A50&lt;&gt;"",SUM(INDEX('Loan Amortization Schedule'!$H$13:$H$73,1,1):'Loan Amortization Schedule'!$H50),"")</f>
      </c>
    </row>
    <row r="51" spans="1:10" ht="12.75">
      <c r="A51" s="170">
        <f>IF(LoanIsGood,IF(ROW()-ROW('Loan Amortization Schedule'!$A$12)&gt;ScheduledNumberOfPayments,"",ROW()-ROW('Loan Amortization Schedule'!$A$12)),"")</f>
      </c>
      <c r="B51" s="171">
        <f>IF('Loan Amortization Schedule'!$A51&lt;&gt;"",EOMONTH(LoanStartDate,ROW('Loan Amortization Schedule'!$A51)-ROW('Loan Amortization Schedule'!$A$12)-2)+DAY(LoanStartDate),"")</f>
      </c>
      <c r="C51" s="172">
        <f>IF('Loan Amortization Schedule'!$A51&lt;&gt;"",IF(ROW()-ROW('Loan Amortization Schedule'!$C$12)=1,LoanAmount,INDEX('Loan Amortization Schedule'!$I$13:$I$73,ROW()-ROW('Loan Amortization Schedule'!$C$12)-1)),"")</f>
      </c>
      <c r="D51" s="172">
        <f>IF('Loan Amortization Schedule'!$A51&lt;&gt;"",ScheduledPayment,"")</f>
      </c>
      <c r="E51" s="172">
        <f>IF('Loan Amortization Schedule'!$A51&lt;&gt;"",IF('Loan Amortization Schedule'!$D51+ExtraPayments&lt;'Loan Amortization Schedule'!$C51,ExtraPayments,IF('Loan Amortization Schedule'!$C51-'Loan Amortization Schedule'!$D51&gt;0,'Loan Amortization Schedule'!$C51-'Loan Amortization Schedule'!$D51,0)),"")</f>
      </c>
      <c r="F51" s="172">
        <f>IF('Loan Amortization Schedule'!$A51&lt;&gt;"",IF('Loan Amortization Schedule'!$D51+'Loan Amortization Schedule'!$E51&lt;='Loan Amortization Schedule'!$C51,'Loan Amortization Schedule'!$D51+'Loan Amortization Schedule'!$E51,'Loan Amortization Schedule'!$C51),"")</f>
      </c>
      <c r="G51" s="172">
        <f>IF('Loan Amortization Schedule'!$A51&lt;&gt;"",'Loan Amortization Schedule'!$F51-'Loan Amortization Schedule'!$H51,"")</f>
      </c>
      <c r="H51" s="172">
        <f>IF('Loan Amortization Schedule'!$A51&lt;&gt;"",'Loan Amortization Schedule'!$C51*(InterestRate/PaymentsPerYear),"")</f>
      </c>
      <c r="I51" s="172">
        <f>IF('Loan Amortization Schedule'!$A51&lt;&gt;"",IF('Loan Amortization Schedule'!$D51+'Loan Amortization Schedule'!$E51&lt;='Loan Amortization Schedule'!$C51,'Loan Amortization Schedule'!$C51-'Loan Amortization Schedule'!$G51,0),"")</f>
      </c>
      <c r="J51" s="173">
        <f>IF('Loan Amortization Schedule'!$A51&lt;&gt;"",SUM(INDEX('Loan Amortization Schedule'!$H$13:$H$73,1,1):'Loan Amortization Schedule'!$H51),"")</f>
      </c>
    </row>
    <row r="52" spans="1:10" ht="12.75">
      <c r="A52" s="174">
        <f>IF(LoanIsGood,IF(ROW()-ROW('Loan Amortization Schedule'!$A$12)&gt;ScheduledNumberOfPayments,"",ROW()-ROW('Loan Amortization Schedule'!$A$12)),"")</f>
      </c>
      <c r="B52" s="175">
        <f>IF('Loan Amortization Schedule'!$A52&lt;&gt;"",EOMONTH(LoanStartDate,ROW('Loan Amortization Schedule'!$A52)-ROW('Loan Amortization Schedule'!$A$12)-2)+DAY(LoanStartDate),"")</f>
      </c>
      <c r="C52" s="176">
        <f>IF('Loan Amortization Schedule'!$A52&lt;&gt;"",IF(ROW()-ROW('Loan Amortization Schedule'!$C$12)=1,LoanAmount,INDEX('Loan Amortization Schedule'!$I$13:$I$73,ROW()-ROW('Loan Amortization Schedule'!$C$12)-1)),"")</f>
      </c>
      <c r="D52" s="176">
        <f>IF('Loan Amortization Schedule'!$A52&lt;&gt;"",ScheduledPayment,"")</f>
      </c>
      <c r="E52" s="176">
        <f>IF('Loan Amortization Schedule'!$A52&lt;&gt;"",IF('Loan Amortization Schedule'!$D52+ExtraPayments&lt;'Loan Amortization Schedule'!$C52,ExtraPayments,IF('Loan Amortization Schedule'!$C52-'Loan Amortization Schedule'!$D52&gt;0,'Loan Amortization Schedule'!$C52-'Loan Amortization Schedule'!$D52,0)),"")</f>
      </c>
      <c r="F52" s="176">
        <f>IF('Loan Amortization Schedule'!$A52&lt;&gt;"",IF('Loan Amortization Schedule'!$D52+'Loan Amortization Schedule'!$E52&lt;='Loan Amortization Schedule'!$C52,'Loan Amortization Schedule'!$D52+'Loan Amortization Schedule'!$E52,'Loan Amortization Schedule'!$C52),"")</f>
      </c>
      <c r="G52" s="176">
        <f>IF('Loan Amortization Schedule'!$A52&lt;&gt;"",'Loan Amortization Schedule'!$F52-'Loan Amortization Schedule'!$H52,"")</f>
      </c>
      <c r="H52" s="176">
        <f>IF('Loan Amortization Schedule'!$A52&lt;&gt;"",'Loan Amortization Schedule'!$C52*(InterestRate/PaymentsPerYear),"")</f>
      </c>
      <c r="I52" s="176">
        <f>IF('Loan Amortization Schedule'!$A52&lt;&gt;"",IF('Loan Amortization Schedule'!$D52+'Loan Amortization Schedule'!$E52&lt;='Loan Amortization Schedule'!$C52,'Loan Amortization Schedule'!$C52-'Loan Amortization Schedule'!$G52,0),"")</f>
      </c>
      <c r="J52" s="177">
        <f>IF('Loan Amortization Schedule'!$A52&lt;&gt;"",SUM(INDEX('Loan Amortization Schedule'!$H$13:$H$73,1,1):'Loan Amortization Schedule'!$H52),"")</f>
      </c>
    </row>
    <row r="53" spans="1:10" ht="12.75">
      <c r="A53" s="170">
        <f>IF(LoanIsGood,IF(ROW()-ROW('Loan Amortization Schedule'!$A$12)&gt;ScheduledNumberOfPayments,"",ROW()-ROW('Loan Amortization Schedule'!$A$12)),"")</f>
      </c>
      <c r="B53" s="171">
        <f>IF('Loan Amortization Schedule'!$A53&lt;&gt;"",EOMONTH(LoanStartDate,ROW('Loan Amortization Schedule'!$A53)-ROW('Loan Amortization Schedule'!$A$12)-2)+DAY(LoanStartDate),"")</f>
      </c>
      <c r="C53" s="172">
        <f>IF('Loan Amortization Schedule'!$A53&lt;&gt;"",IF(ROW()-ROW('Loan Amortization Schedule'!$C$12)=1,LoanAmount,INDEX('Loan Amortization Schedule'!$I$13:$I$73,ROW()-ROW('Loan Amortization Schedule'!$C$12)-1)),"")</f>
      </c>
      <c r="D53" s="172">
        <f>IF('Loan Amortization Schedule'!$A53&lt;&gt;"",ScheduledPayment,"")</f>
      </c>
      <c r="E53" s="172">
        <f>IF('Loan Amortization Schedule'!$A53&lt;&gt;"",IF('Loan Amortization Schedule'!$D53+ExtraPayments&lt;'Loan Amortization Schedule'!$C53,ExtraPayments,IF('Loan Amortization Schedule'!$C53-'Loan Amortization Schedule'!$D53&gt;0,'Loan Amortization Schedule'!$C53-'Loan Amortization Schedule'!$D53,0)),"")</f>
      </c>
      <c r="F53" s="172">
        <f>IF('Loan Amortization Schedule'!$A53&lt;&gt;"",IF('Loan Amortization Schedule'!$D53+'Loan Amortization Schedule'!$E53&lt;='Loan Amortization Schedule'!$C53,'Loan Amortization Schedule'!$D53+'Loan Amortization Schedule'!$E53,'Loan Amortization Schedule'!$C53),"")</f>
      </c>
      <c r="G53" s="172">
        <f>IF('Loan Amortization Schedule'!$A53&lt;&gt;"",'Loan Amortization Schedule'!$F53-'Loan Amortization Schedule'!$H53,"")</f>
      </c>
      <c r="H53" s="172">
        <f>IF('Loan Amortization Schedule'!$A53&lt;&gt;"",'Loan Amortization Schedule'!$C53*(InterestRate/PaymentsPerYear),"")</f>
      </c>
      <c r="I53" s="172">
        <f>IF('Loan Amortization Schedule'!$A53&lt;&gt;"",IF('Loan Amortization Schedule'!$D53+'Loan Amortization Schedule'!$E53&lt;='Loan Amortization Schedule'!$C53,'Loan Amortization Schedule'!$C53-'Loan Amortization Schedule'!$G53,0),"")</f>
      </c>
      <c r="J53" s="173">
        <f>IF('Loan Amortization Schedule'!$A53&lt;&gt;"",SUM(INDEX('Loan Amortization Schedule'!$H$13:$H$73,1,1):'Loan Amortization Schedule'!$H53),"")</f>
      </c>
    </row>
    <row r="54" spans="1:10" ht="12.75">
      <c r="A54" s="174">
        <f>IF(LoanIsGood,IF(ROW()-ROW('Loan Amortization Schedule'!$A$12)&gt;ScheduledNumberOfPayments,"",ROW()-ROW('Loan Amortization Schedule'!$A$12)),"")</f>
      </c>
      <c r="B54" s="175">
        <f>IF('Loan Amortization Schedule'!$A54&lt;&gt;"",EOMONTH(LoanStartDate,ROW('Loan Amortization Schedule'!$A54)-ROW('Loan Amortization Schedule'!$A$12)-2)+DAY(LoanStartDate),"")</f>
      </c>
      <c r="C54" s="176">
        <f>IF('Loan Amortization Schedule'!$A54&lt;&gt;"",IF(ROW()-ROW('Loan Amortization Schedule'!$C$12)=1,LoanAmount,INDEX('Loan Amortization Schedule'!$I$13:$I$73,ROW()-ROW('Loan Amortization Schedule'!$C$12)-1)),"")</f>
      </c>
      <c r="D54" s="176">
        <f>IF('Loan Amortization Schedule'!$A54&lt;&gt;"",ScheduledPayment,"")</f>
      </c>
      <c r="E54" s="176">
        <f>IF('Loan Amortization Schedule'!$A54&lt;&gt;"",IF('Loan Amortization Schedule'!$D54+ExtraPayments&lt;'Loan Amortization Schedule'!$C54,ExtraPayments,IF('Loan Amortization Schedule'!$C54-'Loan Amortization Schedule'!$D54&gt;0,'Loan Amortization Schedule'!$C54-'Loan Amortization Schedule'!$D54,0)),"")</f>
      </c>
      <c r="F54" s="176">
        <f>IF('Loan Amortization Schedule'!$A54&lt;&gt;"",IF('Loan Amortization Schedule'!$D54+'Loan Amortization Schedule'!$E54&lt;='Loan Amortization Schedule'!$C54,'Loan Amortization Schedule'!$D54+'Loan Amortization Schedule'!$E54,'Loan Amortization Schedule'!$C54),"")</f>
      </c>
      <c r="G54" s="176">
        <f>IF('Loan Amortization Schedule'!$A54&lt;&gt;"",'Loan Amortization Schedule'!$F54-'Loan Amortization Schedule'!$H54,"")</f>
      </c>
      <c r="H54" s="176">
        <f>IF('Loan Amortization Schedule'!$A54&lt;&gt;"",'Loan Amortization Schedule'!$C54*(InterestRate/PaymentsPerYear),"")</f>
      </c>
      <c r="I54" s="176">
        <f>IF('Loan Amortization Schedule'!$A54&lt;&gt;"",IF('Loan Amortization Schedule'!$D54+'Loan Amortization Schedule'!$E54&lt;='Loan Amortization Schedule'!$C54,'Loan Amortization Schedule'!$C54-'Loan Amortization Schedule'!$G54,0),"")</f>
      </c>
      <c r="J54" s="177">
        <f>IF('Loan Amortization Schedule'!$A54&lt;&gt;"",SUM(INDEX('Loan Amortization Schedule'!$H$13:$H$73,1,1):'Loan Amortization Schedule'!$H54),"")</f>
      </c>
    </row>
    <row r="55" spans="1:10" ht="12.75">
      <c r="A55" s="170">
        <f>IF(LoanIsGood,IF(ROW()-ROW('Loan Amortization Schedule'!$A$12)&gt;ScheduledNumberOfPayments,"",ROW()-ROW('Loan Amortization Schedule'!$A$12)),"")</f>
      </c>
      <c r="B55" s="171">
        <f>IF('Loan Amortization Schedule'!$A55&lt;&gt;"",EOMONTH(LoanStartDate,ROW('Loan Amortization Schedule'!$A55)-ROW('Loan Amortization Schedule'!$A$12)-2)+DAY(LoanStartDate),"")</f>
      </c>
      <c r="C55" s="172">
        <f>IF('Loan Amortization Schedule'!$A55&lt;&gt;"",IF(ROW()-ROW('Loan Amortization Schedule'!$C$12)=1,LoanAmount,INDEX('Loan Amortization Schedule'!$I$13:$I$73,ROW()-ROW('Loan Amortization Schedule'!$C$12)-1)),"")</f>
      </c>
      <c r="D55" s="172">
        <f>IF('Loan Amortization Schedule'!$A55&lt;&gt;"",ScheduledPayment,"")</f>
      </c>
      <c r="E55" s="172">
        <f>IF('Loan Amortization Schedule'!$A55&lt;&gt;"",IF('Loan Amortization Schedule'!$D55+ExtraPayments&lt;'Loan Amortization Schedule'!$C55,ExtraPayments,IF('Loan Amortization Schedule'!$C55-'Loan Amortization Schedule'!$D55&gt;0,'Loan Amortization Schedule'!$C55-'Loan Amortization Schedule'!$D55,0)),"")</f>
      </c>
      <c r="F55" s="172">
        <f>IF('Loan Amortization Schedule'!$A55&lt;&gt;"",IF('Loan Amortization Schedule'!$D55+'Loan Amortization Schedule'!$E55&lt;='Loan Amortization Schedule'!$C55,'Loan Amortization Schedule'!$D55+'Loan Amortization Schedule'!$E55,'Loan Amortization Schedule'!$C55),"")</f>
      </c>
      <c r="G55" s="172">
        <f>IF('Loan Amortization Schedule'!$A55&lt;&gt;"",'Loan Amortization Schedule'!$F55-'Loan Amortization Schedule'!$H55,"")</f>
      </c>
      <c r="H55" s="172">
        <f>IF('Loan Amortization Schedule'!$A55&lt;&gt;"",'Loan Amortization Schedule'!$C55*(InterestRate/PaymentsPerYear),"")</f>
      </c>
      <c r="I55" s="172">
        <f>IF('Loan Amortization Schedule'!$A55&lt;&gt;"",IF('Loan Amortization Schedule'!$D55+'Loan Amortization Schedule'!$E55&lt;='Loan Amortization Schedule'!$C55,'Loan Amortization Schedule'!$C55-'Loan Amortization Schedule'!$G55,0),"")</f>
      </c>
      <c r="J55" s="173">
        <f>IF('Loan Amortization Schedule'!$A55&lt;&gt;"",SUM(INDEX('Loan Amortization Schedule'!$H$13:$H$73,1,1):'Loan Amortization Schedule'!$H55),"")</f>
      </c>
    </row>
    <row r="56" spans="1:10" ht="12.75">
      <c r="A56" s="174">
        <f>IF(LoanIsGood,IF(ROW()-ROW('Loan Amortization Schedule'!$A$12)&gt;ScheduledNumberOfPayments,"",ROW()-ROW('Loan Amortization Schedule'!$A$12)),"")</f>
      </c>
      <c r="B56" s="175">
        <f>IF('Loan Amortization Schedule'!$A56&lt;&gt;"",EOMONTH(LoanStartDate,ROW('Loan Amortization Schedule'!$A56)-ROW('Loan Amortization Schedule'!$A$12)-2)+DAY(LoanStartDate),"")</f>
      </c>
      <c r="C56" s="176">
        <f>IF('Loan Amortization Schedule'!$A56&lt;&gt;"",IF(ROW()-ROW('Loan Amortization Schedule'!$C$12)=1,LoanAmount,INDEX('Loan Amortization Schedule'!$I$13:$I$73,ROW()-ROW('Loan Amortization Schedule'!$C$12)-1)),"")</f>
      </c>
      <c r="D56" s="176">
        <f>IF('Loan Amortization Schedule'!$A56&lt;&gt;"",ScheduledPayment,"")</f>
      </c>
      <c r="E56" s="176">
        <f>IF('Loan Amortization Schedule'!$A56&lt;&gt;"",IF('Loan Amortization Schedule'!$D56+ExtraPayments&lt;'Loan Amortization Schedule'!$C56,ExtraPayments,IF('Loan Amortization Schedule'!$C56-'Loan Amortization Schedule'!$D56&gt;0,'Loan Amortization Schedule'!$C56-'Loan Amortization Schedule'!$D56,0)),"")</f>
      </c>
      <c r="F56" s="176">
        <f>IF('Loan Amortization Schedule'!$A56&lt;&gt;"",IF('Loan Amortization Schedule'!$D56+'Loan Amortization Schedule'!$E56&lt;='Loan Amortization Schedule'!$C56,'Loan Amortization Schedule'!$D56+'Loan Amortization Schedule'!$E56,'Loan Amortization Schedule'!$C56),"")</f>
      </c>
      <c r="G56" s="176">
        <f>IF('Loan Amortization Schedule'!$A56&lt;&gt;"",'Loan Amortization Schedule'!$F56-'Loan Amortization Schedule'!$H56,"")</f>
      </c>
      <c r="H56" s="176">
        <f>IF('Loan Amortization Schedule'!$A56&lt;&gt;"",'Loan Amortization Schedule'!$C56*(InterestRate/PaymentsPerYear),"")</f>
      </c>
      <c r="I56" s="176">
        <f>IF('Loan Amortization Schedule'!$A56&lt;&gt;"",IF('Loan Amortization Schedule'!$D56+'Loan Amortization Schedule'!$E56&lt;='Loan Amortization Schedule'!$C56,'Loan Amortization Schedule'!$C56-'Loan Amortization Schedule'!$G56,0),"")</f>
      </c>
      <c r="J56" s="177">
        <f>IF('Loan Amortization Schedule'!$A56&lt;&gt;"",SUM(INDEX('Loan Amortization Schedule'!$H$13:$H$73,1,1):'Loan Amortization Schedule'!$H56),"")</f>
      </c>
    </row>
    <row r="57" spans="1:10" ht="12.75">
      <c r="A57" s="170">
        <f>IF(LoanIsGood,IF(ROW()-ROW('Loan Amortization Schedule'!$A$12)&gt;ScheduledNumberOfPayments,"",ROW()-ROW('Loan Amortization Schedule'!$A$12)),"")</f>
      </c>
      <c r="B57" s="171">
        <f>IF('Loan Amortization Schedule'!$A57&lt;&gt;"",EOMONTH(LoanStartDate,ROW('Loan Amortization Schedule'!$A57)-ROW('Loan Amortization Schedule'!$A$12)-2)+DAY(LoanStartDate),"")</f>
      </c>
      <c r="C57" s="172">
        <f>IF('Loan Amortization Schedule'!$A57&lt;&gt;"",IF(ROW()-ROW('Loan Amortization Schedule'!$C$12)=1,LoanAmount,INDEX('Loan Amortization Schedule'!$I$13:$I$73,ROW()-ROW('Loan Amortization Schedule'!$C$12)-1)),"")</f>
      </c>
      <c r="D57" s="172">
        <f>IF('Loan Amortization Schedule'!$A57&lt;&gt;"",ScheduledPayment,"")</f>
      </c>
      <c r="E57" s="172">
        <f>IF('Loan Amortization Schedule'!$A57&lt;&gt;"",IF('Loan Amortization Schedule'!$D57+ExtraPayments&lt;'Loan Amortization Schedule'!$C57,ExtraPayments,IF('Loan Amortization Schedule'!$C57-'Loan Amortization Schedule'!$D57&gt;0,'Loan Amortization Schedule'!$C57-'Loan Amortization Schedule'!$D57,0)),"")</f>
      </c>
      <c r="F57" s="172">
        <f>IF('Loan Amortization Schedule'!$A57&lt;&gt;"",IF('Loan Amortization Schedule'!$D57+'Loan Amortization Schedule'!$E57&lt;='Loan Amortization Schedule'!$C57,'Loan Amortization Schedule'!$D57+'Loan Amortization Schedule'!$E57,'Loan Amortization Schedule'!$C57),"")</f>
      </c>
      <c r="G57" s="172">
        <f>IF('Loan Amortization Schedule'!$A57&lt;&gt;"",'Loan Amortization Schedule'!$F57-'Loan Amortization Schedule'!$H57,"")</f>
      </c>
      <c r="H57" s="172">
        <f>IF('Loan Amortization Schedule'!$A57&lt;&gt;"",'Loan Amortization Schedule'!$C57*(InterestRate/PaymentsPerYear),"")</f>
      </c>
      <c r="I57" s="172">
        <f>IF('Loan Amortization Schedule'!$A57&lt;&gt;"",IF('Loan Amortization Schedule'!$D57+'Loan Amortization Schedule'!$E57&lt;='Loan Amortization Schedule'!$C57,'Loan Amortization Schedule'!$C57-'Loan Amortization Schedule'!$G57,0),"")</f>
      </c>
      <c r="J57" s="173">
        <f>IF('Loan Amortization Schedule'!$A57&lt;&gt;"",SUM(INDEX('Loan Amortization Schedule'!$H$13:$H$73,1,1):'Loan Amortization Schedule'!$H57),"")</f>
      </c>
    </row>
    <row r="58" spans="1:10" ht="12.75">
      <c r="A58" s="174">
        <f>IF(LoanIsGood,IF(ROW()-ROW('Loan Amortization Schedule'!$A$12)&gt;ScheduledNumberOfPayments,"",ROW()-ROW('Loan Amortization Schedule'!$A$12)),"")</f>
      </c>
      <c r="B58" s="175">
        <f>IF('Loan Amortization Schedule'!$A58&lt;&gt;"",EOMONTH(LoanStartDate,ROW('Loan Amortization Schedule'!$A58)-ROW('Loan Amortization Schedule'!$A$12)-2)+DAY(LoanStartDate),"")</f>
      </c>
      <c r="C58" s="176">
        <f>IF('Loan Amortization Schedule'!$A58&lt;&gt;"",IF(ROW()-ROW('Loan Amortization Schedule'!$C$12)=1,LoanAmount,INDEX('Loan Amortization Schedule'!$I$13:$I$73,ROW()-ROW('Loan Amortization Schedule'!$C$12)-1)),"")</f>
      </c>
      <c r="D58" s="176">
        <f>IF('Loan Amortization Schedule'!$A58&lt;&gt;"",ScheduledPayment,"")</f>
      </c>
      <c r="E58" s="176">
        <f>IF('Loan Amortization Schedule'!$A58&lt;&gt;"",IF('Loan Amortization Schedule'!$D58+ExtraPayments&lt;'Loan Amortization Schedule'!$C58,ExtraPayments,IF('Loan Amortization Schedule'!$C58-'Loan Amortization Schedule'!$D58&gt;0,'Loan Amortization Schedule'!$C58-'Loan Amortization Schedule'!$D58,0)),"")</f>
      </c>
      <c r="F58" s="176">
        <f>IF('Loan Amortization Schedule'!$A58&lt;&gt;"",IF('Loan Amortization Schedule'!$D58+'Loan Amortization Schedule'!$E58&lt;='Loan Amortization Schedule'!$C58,'Loan Amortization Schedule'!$D58+'Loan Amortization Schedule'!$E58,'Loan Amortization Schedule'!$C58),"")</f>
      </c>
      <c r="G58" s="176">
        <f>IF('Loan Amortization Schedule'!$A58&lt;&gt;"",'Loan Amortization Schedule'!$F58-'Loan Amortization Schedule'!$H58,"")</f>
      </c>
      <c r="H58" s="176">
        <f>IF('Loan Amortization Schedule'!$A58&lt;&gt;"",'Loan Amortization Schedule'!$C58*(InterestRate/PaymentsPerYear),"")</f>
      </c>
      <c r="I58" s="176">
        <f>IF('Loan Amortization Schedule'!$A58&lt;&gt;"",IF('Loan Amortization Schedule'!$D58+'Loan Amortization Schedule'!$E58&lt;='Loan Amortization Schedule'!$C58,'Loan Amortization Schedule'!$C58-'Loan Amortization Schedule'!$G58,0),"")</f>
      </c>
      <c r="J58" s="177">
        <f>IF('Loan Amortization Schedule'!$A58&lt;&gt;"",SUM(INDEX('Loan Amortization Schedule'!$H$13:$H$73,1,1):'Loan Amortization Schedule'!$H58),"")</f>
      </c>
    </row>
    <row r="59" spans="1:10" ht="12.75">
      <c r="A59" s="170">
        <f>IF(LoanIsGood,IF(ROW()-ROW('Loan Amortization Schedule'!$A$12)&gt;ScheduledNumberOfPayments,"",ROW()-ROW('Loan Amortization Schedule'!$A$12)),"")</f>
      </c>
      <c r="B59" s="171">
        <f>IF('Loan Amortization Schedule'!$A59&lt;&gt;"",EOMONTH(LoanStartDate,ROW('Loan Amortization Schedule'!$A59)-ROW('Loan Amortization Schedule'!$A$12)-2)+DAY(LoanStartDate),"")</f>
      </c>
      <c r="C59" s="172">
        <f>IF('Loan Amortization Schedule'!$A59&lt;&gt;"",IF(ROW()-ROW('Loan Amortization Schedule'!$C$12)=1,LoanAmount,INDEX('Loan Amortization Schedule'!$I$13:$I$73,ROW()-ROW('Loan Amortization Schedule'!$C$12)-1)),"")</f>
      </c>
      <c r="D59" s="172">
        <f>IF('Loan Amortization Schedule'!$A59&lt;&gt;"",ScheduledPayment,"")</f>
      </c>
      <c r="E59" s="172">
        <f>IF('Loan Amortization Schedule'!$A59&lt;&gt;"",IF('Loan Amortization Schedule'!$D59+ExtraPayments&lt;'Loan Amortization Schedule'!$C59,ExtraPayments,IF('Loan Amortization Schedule'!$C59-'Loan Amortization Schedule'!$D59&gt;0,'Loan Amortization Schedule'!$C59-'Loan Amortization Schedule'!$D59,0)),"")</f>
      </c>
      <c r="F59" s="172">
        <f>IF('Loan Amortization Schedule'!$A59&lt;&gt;"",IF('Loan Amortization Schedule'!$D59+'Loan Amortization Schedule'!$E59&lt;='Loan Amortization Schedule'!$C59,'Loan Amortization Schedule'!$D59+'Loan Amortization Schedule'!$E59,'Loan Amortization Schedule'!$C59),"")</f>
      </c>
      <c r="G59" s="172">
        <f>IF('Loan Amortization Schedule'!$A59&lt;&gt;"",'Loan Amortization Schedule'!$F59-'Loan Amortization Schedule'!$H59,"")</f>
      </c>
      <c r="H59" s="172">
        <f>IF('Loan Amortization Schedule'!$A59&lt;&gt;"",'Loan Amortization Schedule'!$C59*(InterestRate/PaymentsPerYear),"")</f>
      </c>
      <c r="I59" s="172">
        <f>IF('Loan Amortization Schedule'!$A59&lt;&gt;"",IF('Loan Amortization Schedule'!$D59+'Loan Amortization Schedule'!$E59&lt;='Loan Amortization Schedule'!$C59,'Loan Amortization Schedule'!$C59-'Loan Amortization Schedule'!$G59,0),"")</f>
      </c>
      <c r="J59" s="173">
        <f>IF('Loan Amortization Schedule'!$A59&lt;&gt;"",SUM(INDEX('Loan Amortization Schedule'!$H$13:$H$73,1,1):'Loan Amortization Schedule'!$H59),"")</f>
      </c>
    </row>
    <row r="60" spans="1:10" ht="12.75">
      <c r="A60" s="174">
        <f>IF(LoanIsGood,IF(ROW()-ROW('Loan Amortization Schedule'!$A$12)&gt;ScheduledNumberOfPayments,"",ROW()-ROW('Loan Amortization Schedule'!$A$12)),"")</f>
      </c>
      <c r="B60" s="175">
        <f>IF('Loan Amortization Schedule'!$A60&lt;&gt;"",EOMONTH(LoanStartDate,ROW('Loan Amortization Schedule'!$A60)-ROW('Loan Amortization Schedule'!$A$12)-2)+DAY(LoanStartDate),"")</f>
      </c>
      <c r="C60" s="176">
        <f>IF('Loan Amortization Schedule'!$A60&lt;&gt;"",IF(ROW()-ROW('Loan Amortization Schedule'!$C$12)=1,LoanAmount,INDEX('Loan Amortization Schedule'!$I$13:$I$73,ROW()-ROW('Loan Amortization Schedule'!$C$12)-1)),"")</f>
      </c>
      <c r="D60" s="176">
        <f>IF('Loan Amortization Schedule'!$A60&lt;&gt;"",ScheduledPayment,"")</f>
      </c>
      <c r="E60" s="176">
        <f>IF('Loan Amortization Schedule'!$A60&lt;&gt;"",IF('Loan Amortization Schedule'!$D60+ExtraPayments&lt;'Loan Amortization Schedule'!$C60,ExtraPayments,IF('Loan Amortization Schedule'!$C60-'Loan Amortization Schedule'!$D60&gt;0,'Loan Amortization Schedule'!$C60-'Loan Amortization Schedule'!$D60,0)),"")</f>
      </c>
      <c r="F60" s="176">
        <f>IF('Loan Amortization Schedule'!$A60&lt;&gt;"",IF('Loan Amortization Schedule'!$D60+'Loan Amortization Schedule'!$E60&lt;='Loan Amortization Schedule'!$C60,'Loan Amortization Schedule'!$D60+'Loan Amortization Schedule'!$E60,'Loan Amortization Schedule'!$C60),"")</f>
      </c>
      <c r="G60" s="176">
        <f>IF('Loan Amortization Schedule'!$A60&lt;&gt;"",'Loan Amortization Schedule'!$F60-'Loan Amortization Schedule'!$H60,"")</f>
      </c>
      <c r="H60" s="176">
        <f>IF('Loan Amortization Schedule'!$A60&lt;&gt;"",'Loan Amortization Schedule'!$C60*(InterestRate/PaymentsPerYear),"")</f>
      </c>
      <c r="I60" s="176">
        <f>IF('Loan Amortization Schedule'!$A60&lt;&gt;"",IF('Loan Amortization Schedule'!$D60+'Loan Amortization Schedule'!$E60&lt;='Loan Amortization Schedule'!$C60,'Loan Amortization Schedule'!$C60-'Loan Amortization Schedule'!$G60,0),"")</f>
      </c>
      <c r="J60" s="177">
        <f>IF('Loan Amortization Schedule'!$A60&lt;&gt;"",SUM(INDEX('Loan Amortization Schedule'!$H$13:$H$73,1,1):'Loan Amortization Schedule'!$H60),"")</f>
      </c>
    </row>
    <row r="61" spans="1:10" ht="12.75">
      <c r="A61" s="170">
        <f>IF(LoanIsGood,IF(ROW()-ROW('Loan Amortization Schedule'!$A$12)&gt;ScheduledNumberOfPayments,"",ROW()-ROW('Loan Amortization Schedule'!$A$12)),"")</f>
      </c>
      <c r="B61" s="171">
        <f>IF('Loan Amortization Schedule'!$A61&lt;&gt;"",EOMONTH(LoanStartDate,ROW('Loan Amortization Schedule'!$A61)-ROW('Loan Amortization Schedule'!$A$12)-2)+DAY(LoanStartDate),"")</f>
      </c>
      <c r="C61" s="172">
        <f>IF('Loan Amortization Schedule'!$A61&lt;&gt;"",IF(ROW()-ROW('Loan Amortization Schedule'!$C$12)=1,LoanAmount,INDEX('Loan Amortization Schedule'!$I$13:$I$73,ROW()-ROW('Loan Amortization Schedule'!$C$12)-1)),"")</f>
      </c>
      <c r="D61" s="172">
        <f>IF('Loan Amortization Schedule'!$A61&lt;&gt;"",ScheduledPayment,"")</f>
      </c>
      <c r="E61" s="172">
        <f>IF('Loan Amortization Schedule'!$A61&lt;&gt;"",IF('Loan Amortization Schedule'!$D61+ExtraPayments&lt;'Loan Amortization Schedule'!$C61,ExtraPayments,IF('Loan Amortization Schedule'!$C61-'Loan Amortization Schedule'!$D61&gt;0,'Loan Amortization Schedule'!$C61-'Loan Amortization Schedule'!$D61,0)),"")</f>
      </c>
      <c r="F61" s="172">
        <f>IF('Loan Amortization Schedule'!$A61&lt;&gt;"",IF('Loan Amortization Schedule'!$D61+'Loan Amortization Schedule'!$E61&lt;='Loan Amortization Schedule'!$C61,'Loan Amortization Schedule'!$D61+'Loan Amortization Schedule'!$E61,'Loan Amortization Schedule'!$C61),"")</f>
      </c>
      <c r="G61" s="172">
        <f>IF('Loan Amortization Schedule'!$A61&lt;&gt;"",'Loan Amortization Schedule'!$F61-'Loan Amortization Schedule'!$H61,"")</f>
      </c>
      <c r="H61" s="172">
        <f>IF('Loan Amortization Schedule'!$A61&lt;&gt;"",'Loan Amortization Schedule'!$C61*(InterestRate/PaymentsPerYear),"")</f>
      </c>
      <c r="I61" s="172">
        <f>IF('Loan Amortization Schedule'!$A61&lt;&gt;"",IF('Loan Amortization Schedule'!$D61+'Loan Amortization Schedule'!$E61&lt;='Loan Amortization Schedule'!$C61,'Loan Amortization Schedule'!$C61-'Loan Amortization Schedule'!$G61,0),"")</f>
      </c>
      <c r="J61" s="173">
        <f>IF('Loan Amortization Schedule'!$A61&lt;&gt;"",SUM(INDEX('Loan Amortization Schedule'!$H$13:$H$73,1,1):'Loan Amortization Schedule'!$H61),"")</f>
      </c>
    </row>
    <row r="62" spans="1:10" ht="12.75">
      <c r="A62" s="174">
        <f>IF(LoanIsGood,IF(ROW()-ROW('Loan Amortization Schedule'!$A$12)&gt;ScheduledNumberOfPayments,"",ROW()-ROW('Loan Amortization Schedule'!$A$12)),"")</f>
      </c>
      <c r="B62" s="175">
        <f>IF('Loan Amortization Schedule'!$A62&lt;&gt;"",EOMONTH(LoanStartDate,ROW('Loan Amortization Schedule'!$A62)-ROW('Loan Amortization Schedule'!$A$12)-2)+DAY(LoanStartDate),"")</f>
      </c>
      <c r="C62" s="176">
        <f>IF('Loan Amortization Schedule'!$A62&lt;&gt;"",IF(ROW()-ROW('Loan Amortization Schedule'!$C$12)=1,LoanAmount,INDEX('Loan Amortization Schedule'!$I$13:$I$73,ROW()-ROW('Loan Amortization Schedule'!$C$12)-1)),"")</f>
      </c>
      <c r="D62" s="176">
        <f>IF('Loan Amortization Schedule'!$A62&lt;&gt;"",ScheduledPayment,"")</f>
      </c>
      <c r="E62" s="176">
        <f>IF('Loan Amortization Schedule'!$A62&lt;&gt;"",IF('Loan Amortization Schedule'!$D62+ExtraPayments&lt;'Loan Amortization Schedule'!$C62,ExtraPayments,IF('Loan Amortization Schedule'!$C62-'Loan Amortization Schedule'!$D62&gt;0,'Loan Amortization Schedule'!$C62-'Loan Amortization Schedule'!$D62,0)),"")</f>
      </c>
      <c r="F62" s="176">
        <f>IF('Loan Amortization Schedule'!$A62&lt;&gt;"",IF('Loan Amortization Schedule'!$D62+'Loan Amortization Schedule'!$E62&lt;='Loan Amortization Schedule'!$C62,'Loan Amortization Schedule'!$D62+'Loan Amortization Schedule'!$E62,'Loan Amortization Schedule'!$C62),"")</f>
      </c>
      <c r="G62" s="176">
        <f>IF('Loan Amortization Schedule'!$A62&lt;&gt;"",'Loan Amortization Schedule'!$F62-'Loan Amortization Schedule'!$H62,"")</f>
      </c>
      <c r="H62" s="176">
        <f>IF('Loan Amortization Schedule'!$A62&lt;&gt;"",'Loan Amortization Schedule'!$C62*(InterestRate/PaymentsPerYear),"")</f>
      </c>
      <c r="I62" s="176">
        <f>IF('Loan Amortization Schedule'!$A62&lt;&gt;"",IF('Loan Amortization Schedule'!$D62+'Loan Amortization Schedule'!$E62&lt;='Loan Amortization Schedule'!$C62,'Loan Amortization Schedule'!$C62-'Loan Amortization Schedule'!$G62,0),"")</f>
      </c>
      <c r="J62" s="177">
        <f>IF('Loan Amortization Schedule'!$A62&lt;&gt;"",SUM(INDEX('Loan Amortization Schedule'!$H$13:$H$73,1,1):'Loan Amortization Schedule'!$H62),"")</f>
      </c>
    </row>
    <row r="63" spans="1:10" ht="12.75">
      <c r="A63" s="170">
        <f>IF(LoanIsGood,IF(ROW()-ROW('Loan Amortization Schedule'!$A$12)&gt;ScheduledNumberOfPayments,"",ROW()-ROW('Loan Amortization Schedule'!$A$12)),"")</f>
      </c>
      <c r="B63" s="171">
        <f>IF('Loan Amortization Schedule'!$A63&lt;&gt;"",EOMONTH(LoanStartDate,ROW('Loan Amortization Schedule'!$A63)-ROW('Loan Amortization Schedule'!$A$12)-2)+DAY(LoanStartDate),"")</f>
      </c>
      <c r="C63" s="172">
        <f>IF('Loan Amortization Schedule'!$A63&lt;&gt;"",IF(ROW()-ROW('Loan Amortization Schedule'!$C$12)=1,LoanAmount,INDEX('Loan Amortization Schedule'!$I$13:$I$73,ROW()-ROW('Loan Amortization Schedule'!$C$12)-1)),"")</f>
      </c>
      <c r="D63" s="172">
        <f>IF('Loan Amortization Schedule'!$A63&lt;&gt;"",ScheduledPayment,"")</f>
      </c>
      <c r="E63" s="172">
        <f>IF('Loan Amortization Schedule'!$A63&lt;&gt;"",IF('Loan Amortization Schedule'!$D63+ExtraPayments&lt;'Loan Amortization Schedule'!$C63,ExtraPayments,IF('Loan Amortization Schedule'!$C63-'Loan Amortization Schedule'!$D63&gt;0,'Loan Amortization Schedule'!$C63-'Loan Amortization Schedule'!$D63,0)),"")</f>
      </c>
      <c r="F63" s="172">
        <f>IF('Loan Amortization Schedule'!$A63&lt;&gt;"",IF('Loan Amortization Schedule'!$D63+'Loan Amortization Schedule'!$E63&lt;='Loan Amortization Schedule'!$C63,'Loan Amortization Schedule'!$D63+'Loan Amortization Schedule'!$E63,'Loan Amortization Schedule'!$C63),"")</f>
      </c>
      <c r="G63" s="172">
        <f>IF('Loan Amortization Schedule'!$A63&lt;&gt;"",'Loan Amortization Schedule'!$F63-'Loan Amortization Schedule'!$H63,"")</f>
      </c>
      <c r="H63" s="172">
        <f>IF('Loan Amortization Schedule'!$A63&lt;&gt;"",'Loan Amortization Schedule'!$C63*(InterestRate/PaymentsPerYear),"")</f>
      </c>
      <c r="I63" s="172">
        <f>IF('Loan Amortization Schedule'!$A63&lt;&gt;"",IF('Loan Amortization Schedule'!$D63+'Loan Amortization Schedule'!$E63&lt;='Loan Amortization Schedule'!$C63,'Loan Amortization Schedule'!$C63-'Loan Amortization Schedule'!$G63,0),"")</f>
      </c>
      <c r="J63" s="173">
        <f>IF('Loan Amortization Schedule'!$A63&lt;&gt;"",SUM(INDEX('Loan Amortization Schedule'!$H$13:$H$73,1,1):'Loan Amortization Schedule'!$H63),"")</f>
      </c>
    </row>
    <row r="64" spans="1:10" ht="12.75">
      <c r="A64" s="174">
        <f>IF(LoanIsGood,IF(ROW()-ROW('Loan Amortization Schedule'!$A$12)&gt;ScheduledNumberOfPayments,"",ROW()-ROW('Loan Amortization Schedule'!$A$12)),"")</f>
      </c>
      <c r="B64" s="175">
        <f>IF('Loan Amortization Schedule'!$A64&lt;&gt;"",EOMONTH(LoanStartDate,ROW('Loan Amortization Schedule'!$A64)-ROW('Loan Amortization Schedule'!$A$12)-2)+DAY(LoanStartDate),"")</f>
      </c>
      <c r="C64" s="176">
        <f>IF('Loan Amortization Schedule'!$A64&lt;&gt;"",IF(ROW()-ROW('Loan Amortization Schedule'!$C$12)=1,LoanAmount,INDEX('Loan Amortization Schedule'!$I$13:$I$73,ROW()-ROW('Loan Amortization Schedule'!$C$12)-1)),"")</f>
      </c>
      <c r="D64" s="176">
        <f>IF('Loan Amortization Schedule'!$A64&lt;&gt;"",ScheduledPayment,"")</f>
      </c>
      <c r="E64" s="176">
        <f>IF('Loan Amortization Schedule'!$A64&lt;&gt;"",IF('Loan Amortization Schedule'!$D64+ExtraPayments&lt;'Loan Amortization Schedule'!$C64,ExtraPayments,IF('Loan Amortization Schedule'!$C64-'Loan Amortization Schedule'!$D64&gt;0,'Loan Amortization Schedule'!$C64-'Loan Amortization Schedule'!$D64,0)),"")</f>
      </c>
      <c r="F64" s="176">
        <f>IF('Loan Amortization Schedule'!$A64&lt;&gt;"",IF('Loan Amortization Schedule'!$D64+'Loan Amortization Schedule'!$E64&lt;='Loan Amortization Schedule'!$C64,'Loan Amortization Schedule'!$D64+'Loan Amortization Schedule'!$E64,'Loan Amortization Schedule'!$C64),"")</f>
      </c>
      <c r="G64" s="176">
        <f>IF('Loan Amortization Schedule'!$A64&lt;&gt;"",'Loan Amortization Schedule'!$F64-'Loan Amortization Schedule'!$H64,"")</f>
      </c>
      <c r="H64" s="176">
        <f>IF('Loan Amortization Schedule'!$A64&lt;&gt;"",'Loan Amortization Schedule'!$C64*(InterestRate/PaymentsPerYear),"")</f>
      </c>
      <c r="I64" s="176">
        <f>IF('Loan Amortization Schedule'!$A64&lt;&gt;"",IF('Loan Amortization Schedule'!$D64+'Loan Amortization Schedule'!$E64&lt;='Loan Amortization Schedule'!$C64,'Loan Amortization Schedule'!$C64-'Loan Amortization Schedule'!$G64,0),"")</f>
      </c>
      <c r="J64" s="177">
        <f>IF('Loan Amortization Schedule'!$A64&lt;&gt;"",SUM(INDEX('Loan Amortization Schedule'!$H$13:$H$73,1,1):'Loan Amortization Schedule'!$H64),"")</f>
      </c>
    </row>
    <row r="65" spans="1:10" ht="12.75">
      <c r="A65" s="170">
        <f>IF(LoanIsGood,IF(ROW()-ROW('Loan Amortization Schedule'!$A$12)&gt;ScheduledNumberOfPayments,"",ROW()-ROW('Loan Amortization Schedule'!$A$12)),"")</f>
      </c>
      <c r="B65" s="171">
        <f>IF('Loan Amortization Schedule'!$A65&lt;&gt;"",EOMONTH(LoanStartDate,ROW('Loan Amortization Schedule'!$A65)-ROW('Loan Amortization Schedule'!$A$12)-2)+DAY(LoanStartDate),"")</f>
      </c>
      <c r="C65" s="172">
        <f>IF('Loan Amortization Schedule'!$A65&lt;&gt;"",IF(ROW()-ROW('Loan Amortization Schedule'!$C$12)=1,LoanAmount,INDEX('Loan Amortization Schedule'!$I$13:$I$73,ROW()-ROW('Loan Amortization Schedule'!$C$12)-1)),"")</f>
      </c>
      <c r="D65" s="172">
        <f>IF('Loan Amortization Schedule'!$A65&lt;&gt;"",ScheduledPayment,"")</f>
      </c>
      <c r="E65" s="172">
        <f>IF('Loan Amortization Schedule'!$A65&lt;&gt;"",IF('Loan Amortization Schedule'!$D65+ExtraPayments&lt;'Loan Amortization Schedule'!$C65,ExtraPayments,IF('Loan Amortization Schedule'!$C65-'Loan Amortization Schedule'!$D65&gt;0,'Loan Amortization Schedule'!$C65-'Loan Amortization Schedule'!$D65,0)),"")</f>
      </c>
      <c r="F65" s="172">
        <f>IF('Loan Amortization Schedule'!$A65&lt;&gt;"",IF('Loan Amortization Schedule'!$D65+'Loan Amortization Schedule'!$E65&lt;='Loan Amortization Schedule'!$C65,'Loan Amortization Schedule'!$D65+'Loan Amortization Schedule'!$E65,'Loan Amortization Schedule'!$C65),"")</f>
      </c>
      <c r="G65" s="172">
        <f>IF('Loan Amortization Schedule'!$A65&lt;&gt;"",'Loan Amortization Schedule'!$F65-'Loan Amortization Schedule'!$H65,"")</f>
      </c>
      <c r="H65" s="172">
        <f>IF('Loan Amortization Schedule'!$A65&lt;&gt;"",'Loan Amortization Schedule'!$C65*(InterestRate/PaymentsPerYear),"")</f>
      </c>
      <c r="I65" s="172">
        <f>IF('Loan Amortization Schedule'!$A65&lt;&gt;"",IF('Loan Amortization Schedule'!$D65+'Loan Amortization Schedule'!$E65&lt;='Loan Amortization Schedule'!$C65,'Loan Amortization Schedule'!$C65-'Loan Amortization Schedule'!$G65,0),"")</f>
      </c>
      <c r="J65" s="173">
        <f>IF('Loan Amortization Schedule'!$A65&lt;&gt;"",SUM(INDEX('Loan Amortization Schedule'!$H$13:$H$73,1,1):'Loan Amortization Schedule'!$H65),"")</f>
      </c>
    </row>
    <row r="66" spans="1:10" ht="12.75">
      <c r="A66" s="174">
        <f>IF(LoanIsGood,IF(ROW()-ROW('Loan Amortization Schedule'!$A$12)&gt;ScheduledNumberOfPayments,"",ROW()-ROW('Loan Amortization Schedule'!$A$12)),"")</f>
      </c>
      <c r="B66" s="175">
        <f>IF('Loan Amortization Schedule'!$A66&lt;&gt;"",EOMONTH(LoanStartDate,ROW('Loan Amortization Schedule'!$A66)-ROW('Loan Amortization Schedule'!$A$12)-2)+DAY(LoanStartDate),"")</f>
      </c>
      <c r="C66" s="176">
        <f>IF('Loan Amortization Schedule'!$A66&lt;&gt;"",IF(ROW()-ROW('Loan Amortization Schedule'!$C$12)=1,LoanAmount,INDEX('Loan Amortization Schedule'!$I$13:$I$73,ROW()-ROW('Loan Amortization Schedule'!$C$12)-1)),"")</f>
      </c>
      <c r="D66" s="176">
        <f>IF('Loan Amortization Schedule'!$A66&lt;&gt;"",ScheduledPayment,"")</f>
      </c>
      <c r="E66" s="176">
        <f>IF('Loan Amortization Schedule'!$A66&lt;&gt;"",IF('Loan Amortization Schedule'!$D66+ExtraPayments&lt;'Loan Amortization Schedule'!$C66,ExtraPayments,IF('Loan Amortization Schedule'!$C66-'Loan Amortization Schedule'!$D66&gt;0,'Loan Amortization Schedule'!$C66-'Loan Amortization Schedule'!$D66,0)),"")</f>
      </c>
      <c r="F66" s="176">
        <f>IF('Loan Amortization Schedule'!$A66&lt;&gt;"",IF('Loan Amortization Schedule'!$D66+'Loan Amortization Schedule'!$E66&lt;='Loan Amortization Schedule'!$C66,'Loan Amortization Schedule'!$D66+'Loan Amortization Schedule'!$E66,'Loan Amortization Schedule'!$C66),"")</f>
      </c>
      <c r="G66" s="176">
        <f>IF('Loan Amortization Schedule'!$A66&lt;&gt;"",'Loan Amortization Schedule'!$F66-'Loan Amortization Schedule'!$H66,"")</f>
      </c>
      <c r="H66" s="176">
        <f>IF('Loan Amortization Schedule'!$A66&lt;&gt;"",'Loan Amortization Schedule'!$C66*(InterestRate/PaymentsPerYear),"")</f>
      </c>
      <c r="I66" s="176">
        <f>IF('Loan Amortization Schedule'!$A66&lt;&gt;"",IF('Loan Amortization Schedule'!$D66+'Loan Amortization Schedule'!$E66&lt;='Loan Amortization Schedule'!$C66,'Loan Amortization Schedule'!$C66-'Loan Amortization Schedule'!$G66,0),"")</f>
      </c>
      <c r="J66" s="177">
        <f>IF('Loan Amortization Schedule'!$A66&lt;&gt;"",SUM(INDEX('Loan Amortization Schedule'!$H$13:$H$73,1,1):'Loan Amortization Schedule'!$H66),"")</f>
      </c>
    </row>
    <row r="67" spans="1:10" ht="12.75">
      <c r="A67" s="170">
        <f>IF(LoanIsGood,IF(ROW()-ROW('Loan Amortization Schedule'!$A$12)&gt;ScheduledNumberOfPayments,"",ROW()-ROW('Loan Amortization Schedule'!$A$12)),"")</f>
      </c>
      <c r="B67" s="171">
        <f>IF('Loan Amortization Schedule'!$A67&lt;&gt;"",EOMONTH(LoanStartDate,ROW('Loan Amortization Schedule'!$A67)-ROW('Loan Amortization Schedule'!$A$12)-2)+DAY(LoanStartDate),"")</f>
      </c>
      <c r="C67" s="172">
        <f>IF('Loan Amortization Schedule'!$A67&lt;&gt;"",IF(ROW()-ROW('Loan Amortization Schedule'!$C$12)=1,LoanAmount,INDEX('Loan Amortization Schedule'!$I$13:$I$73,ROW()-ROW('Loan Amortization Schedule'!$C$12)-1)),"")</f>
      </c>
      <c r="D67" s="172">
        <f>IF('Loan Amortization Schedule'!$A67&lt;&gt;"",ScheduledPayment,"")</f>
      </c>
      <c r="E67" s="172">
        <f>IF('Loan Amortization Schedule'!$A67&lt;&gt;"",IF('Loan Amortization Schedule'!$D67+ExtraPayments&lt;'Loan Amortization Schedule'!$C67,ExtraPayments,IF('Loan Amortization Schedule'!$C67-'Loan Amortization Schedule'!$D67&gt;0,'Loan Amortization Schedule'!$C67-'Loan Amortization Schedule'!$D67,0)),"")</f>
      </c>
      <c r="F67" s="172">
        <f>IF('Loan Amortization Schedule'!$A67&lt;&gt;"",IF('Loan Amortization Schedule'!$D67+'Loan Amortization Schedule'!$E67&lt;='Loan Amortization Schedule'!$C67,'Loan Amortization Schedule'!$D67+'Loan Amortization Schedule'!$E67,'Loan Amortization Schedule'!$C67),"")</f>
      </c>
      <c r="G67" s="172">
        <f>IF('Loan Amortization Schedule'!$A67&lt;&gt;"",'Loan Amortization Schedule'!$F67-'Loan Amortization Schedule'!$H67,"")</f>
      </c>
      <c r="H67" s="172">
        <f>IF('Loan Amortization Schedule'!$A67&lt;&gt;"",'Loan Amortization Schedule'!$C67*(InterestRate/PaymentsPerYear),"")</f>
      </c>
      <c r="I67" s="172">
        <f>IF('Loan Amortization Schedule'!$A67&lt;&gt;"",IF('Loan Amortization Schedule'!$D67+'Loan Amortization Schedule'!$E67&lt;='Loan Amortization Schedule'!$C67,'Loan Amortization Schedule'!$C67-'Loan Amortization Schedule'!$G67,0),"")</f>
      </c>
      <c r="J67" s="173">
        <f>IF('Loan Amortization Schedule'!$A67&lt;&gt;"",SUM(INDEX('Loan Amortization Schedule'!$H$13:$H$73,1,1):'Loan Amortization Schedule'!$H67),"")</f>
      </c>
    </row>
    <row r="68" spans="1:10" ht="12.75">
      <c r="A68" s="174">
        <f>IF(LoanIsGood,IF(ROW()-ROW('Loan Amortization Schedule'!$A$12)&gt;ScheduledNumberOfPayments,"",ROW()-ROW('Loan Amortization Schedule'!$A$12)),"")</f>
      </c>
      <c r="B68" s="175">
        <f>IF('Loan Amortization Schedule'!$A68&lt;&gt;"",EOMONTH(LoanStartDate,ROW('Loan Amortization Schedule'!$A68)-ROW('Loan Amortization Schedule'!$A$12)-2)+DAY(LoanStartDate),"")</f>
      </c>
      <c r="C68" s="176">
        <f>IF('Loan Amortization Schedule'!$A68&lt;&gt;"",IF(ROW()-ROW('Loan Amortization Schedule'!$C$12)=1,LoanAmount,INDEX('Loan Amortization Schedule'!$I$13:$I$73,ROW()-ROW('Loan Amortization Schedule'!$C$12)-1)),"")</f>
      </c>
      <c r="D68" s="176">
        <f>IF('Loan Amortization Schedule'!$A68&lt;&gt;"",ScheduledPayment,"")</f>
      </c>
      <c r="E68" s="176">
        <f>IF('Loan Amortization Schedule'!$A68&lt;&gt;"",IF('Loan Amortization Schedule'!$D68+ExtraPayments&lt;'Loan Amortization Schedule'!$C68,ExtraPayments,IF('Loan Amortization Schedule'!$C68-'Loan Amortization Schedule'!$D68&gt;0,'Loan Amortization Schedule'!$C68-'Loan Amortization Schedule'!$D68,0)),"")</f>
      </c>
      <c r="F68" s="176">
        <f>IF('Loan Amortization Schedule'!$A68&lt;&gt;"",IF('Loan Amortization Schedule'!$D68+'Loan Amortization Schedule'!$E68&lt;='Loan Amortization Schedule'!$C68,'Loan Amortization Schedule'!$D68+'Loan Amortization Schedule'!$E68,'Loan Amortization Schedule'!$C68),"")</f>
      </c>
      <c r="G68" s="176">
        <f>IF('Loan Amortization Schedule'!$A68&lt;&gt;"",'Loan Amortization Schedule'!$F68-'Loan Amortization Schedule'!$H68,"")</f>
      </c>
      <c r="H68" s="176">
        <f>IF('Loan Amortization Schedule'!$A68&lt;&gt;"",'Loan Amortization Schedule'!$C68*(InterestRate/PaymentsPerYear),"")</f>
      </c>
      <c r="I68" s="176">
        <f>IF('Loan Amortization Schedule'!$A68&lt;&gt;"",IF('Loan Amortization Schedule'!$D68+'Loan Amortization Schedule'!$E68&lt;='Loan Amortization Schedule'!$C68,'Loan Amortization Schedule'!$C68-'Loan Amortization Schedule'!$G68,0),"")</f>
      </c>
      <c r="J68" s="177">
        <f>IF('Loan Amortization Schedule'!$A68&lt;&gt;"",SUM(INDEX('Loan Amortization Schedule'!$H$13:$H$73,1,1):'Loan Amortization Schedule'!$H68),"")</f>
      </c>
    </row>
    <row r="69" spans="1:10" ht="12.75">
      <c r="A69" s="170">
        <f>IF(LoanIsGood,IF(ROW()-ROW('Loan Amortization Schedule'!$A$12)&gt;ScheduledNumberOfPayments,"",ROW()-ROW('Loan Amortization Schedule'!$A$12)),"")</f>
      </c>
      <c r="B69" s="171">
        <f>IF('Loan Amortization Schedule'!$A69&lt;&gt;"",EOMONTH(LoanStartDate,ROW('Loan Amortization Schedule'!$A69)-ROW('Loan Amortization Schedule'!$A$12)-2)+DAY(LoanStartDate),"")</f>
      </c>
      <c r="C69" s="172">
        <f>IF('Loan Amortization Schedule'!$A69&lt;&gt;"",IF(ROW()-ROW('Loan Amortization Schedule'!$C$12)=1,LoanAmount,INDEX('Loan Amortization Schedule'!$I$13:$I$73,ROW()-ROW('Loan Amortization Schedule'!$C$12)-1)),"")</f>
      </c>
      <c r="D69" s="172">
        <f>IF('Loan Amortization Schedule'!$A69&lt;&gt;"",ScheduledPayment,"")</f>
      </c>
      <c r="E69" s="172">
        <f>IF('Loan Amortization Schedule'!$A69&lt;&gt;"",IF('Loan Amortization Schedule'!$D69+ExtraPayments&lt;'Loan Amortization Schedule'!$C69,ExtraPayments,IF('Loan Amortization Schedule'!$C69-'Loan Amortization Schedule'!$D69&gt;0,'Loan Amortization Schedule'!$C69-'Loan Amortization Schedule'!$D69,0)),"")</f>
      </c>
      <c r="F69" s="172">
        <f>IF('Loan Amortization Schedule'!$A69&lt;&gt;"",IF('Loan Amortization Schedule'!$D69+'Loan Amortization Schedule'!$E69&lt;='Loan Amortization Schedule'!$C69,'Loan Amortization Schedule'!$D69+'Loan Amortization Schedule'!$E69,'Loan Amortization Schedule'!$C69),"")</f>
      </c>
      <c r="G69" s="172">
        <f>IF('Loan Amortization Schedule'!$A69&lt;&gt;"",'Loan Amortization Schedule'!$F69-'Loan Amortization Schedule'!$H69,"")</f>
      </c>
      <c r="H69" s="172">
        <f>IF('Loan Amortization Schedule'!$A69&lt;&gt;"",'Loan Amortization Schedule'!$C69*(InterestRate/PaymentsPerYear),"")</f>
      </c>
      <c r="I69" s="172">
        <f>IF('Loan Amortization Schedule'!$A69&lt;&gt;"",IF('Loan Amortization Schedule'!$D69+'Loan Amortization Schedule'!$E69&lt;='Loan Amortization Schedule'!$C69,'Loan Amortization Schedule'!$C69-'Loan Amortization Schedule'!$G69,0),"")</f>
      </c>
      <c r="J69" s="173">
        <f>IF('Loan Amortization Schedule'!$A69&lt;&gt;"",SUM(INDEX('Loan Amortization Schedule'!$H$13:$H$73,1,1):'Loan Amortization Schedule'!$H69),"")</f>
      </c>
    </row>
    <row r="70" spans="1:10" ht="12.75">
      <c r="A70" s="174">
        <f>IF(LoanIsGood,IF(ROW()-ROW('Loan Amortization Schedule'!$A$12)&gt;ScheduledNumberOfPayments,"",ROW()-ROW('Loan Amortization Schedule'!$A$12)),"")</f>
      </c>
      <c r="B70" s="175">
        <f>IF('Loan Amortization Schedule'!$A70&lt;&gt;"",EOMONTH(LoanStartDate,ROW('Loan Amortization Schedule'!$A70)-ROW('Loan Amortization Schedule'!$A$12)-2)+DAY(LoanStartDate),"")</f>
      </c>
      <c r="C70" s="176">
        <f>IF('Loan Amortization Schedule'!$A70&lt;&gt;"",IF(ROW()-ROW('Loan Amortization Schedule'!$C$12)=1,LoanAmount,INDEX('Loan Amortization Schedule'!$I$13:$I$73,ROW()-ROW('Loan Amortization Schedule'!$C$12)-1)),"")</f>
      </c>
      <c r="D70" s="176">
        <f>IF('Loan Amortization Schedule'!$A70&lt;&gt;"",ScheduledPayment,"")</f>
      </c>
      <c r="E70" s="176">
        <f>IF('Loan Amortization Schedule'!$A70&lt;&gt;"",IF('Loan Amortization Schedule'!$D70+ExtraPayments&lt;'Loan Amortization Schedule'!$C70,ExtraPayments,IF('Loan Amortization Schedule'!$C70-'Loan Amortization Schedule'!$D70&gt;0,'Loan Amortization Schedule'!$C70-'Loan Amortization Schedule'!$D70,0)),"")</f>
      </c>
      <c r="F70" s="176">
        <f>IF('Loan Amortization Schedule'!$A70&lt;&gt;"",IF('Loan Amortization Schedule'!$D70+'Loan Amortization Schedule'!$E70&lt;='Loan Amortization Schedule'!$C70,'Loan Amortization Schedule'!$D70+'Loan Amortization Schedule'!$E70,'Loan Amortization Schedule'!$C70),"")</f>
      </c>
      <c r="G70" s="176">
        <f>IF('Loan Amortization Schedule'!$A70&lt;&gt;"",'Loan Amortization Schedule'!$F70-'Loan Amortization Schedule'!$H70,"")</f>
      </c>
      <c r="H70" s="176">
        <f>IF('Loan Amortization Schedule'!$A70&lt;&gt;"",'Loan Amortization Schedule'!$C70*(InterestRate/PaymentsPerYear),"")</f>
      </c>
      <c r="I70" s="176">
        <f>IF('Loan Amortization Schedule'!$A70&lt;&gt;"",IF('Loan Amortization Schedule'!$D70+'Loan Amortization Schedule'!$E70&lt;='Loan Amortization Schedule'!$C70,'Loan Amortization Schedule'!$C70-'Loan Amortization Schedule'!$G70,0),"")</f>
      </c>
      <c r="J70" s="177">
        <f>IF('Loan Amortization Schedule'!$A70&lt;&gt;"",SUM(INDEX('Loan Amortization Schedule'!$H$13:$H$73,1,1):'Loan Amortization Schedule'!$H70),"")</f>
      </c>
    </row>
    <row r="71" spans="1:10" ht="12.75">
      <c r="A71" s="170">
        <f>IF(LoanIsGood,IF(ROW()-ROW('Loan Amortization Schedule'!$A$12)&gt;ScheduledNumberOfPayments,"",ROW()-ROW('Loan Amortization Schedule'!$A$12)),"")</f>
      </c>
      <c r="B71" s="171">
        <f>IF('Loan Amortization Schedule'!$A71&lt;&gt;"",EOMONTH(LoanStartDate,ROW('Loan Amortization Schedule'!$A71)-ROW('Loan Amortization Schedule'!$A$12)-2)+DAY(LoanStartDate),"")</f>
      </c>
      <c r="C71" s="172">
        <f>IF('Loan Amortization Schedule'!$A71&lt;&gt;"",IF(ROW()-ROW('Loan Amortization Schedule'!$C$12)=1,LoanAmount,INDEX('Loan Amortization Schedule'!$I$13:$I$73,ROW()-ROW('Loan Amortization Schedule'!$C$12)-1)),"")</f>
      </c>
      <c r="D71" s="172">
        <f>IF('Loan Amortization Schedule'!$A71&lt;&gt;"",ScheduledPayment,"")</f>
      </c>
      <c r="E71" s="172">
        <f>IF('Loan Amortization Schedule'!$A71&lt;&gt;"",IF('Loan Amortization Schedule'!$D71+ExtraPayments&lt;'Loan Amortization Schedule'!$C71,ExtraPayments,IF('Loan Amortization Schedule'!$C71-'Loan Amortization Schedule'!$D71&gt;0,'Loan Amortization Schedule'!$C71-'Loan Amortization Schedule'!$D71,0)),"")</f>
      </c>
      <c r="F71" s="172">
        <f>IF('Loan Amortization Schedule'!$A71&lt;&gt;"",IF('Loan Amortization Schedule'!$D71+'Loan Amortization Schedule'!$E71&lt;='Loan Amortization Schedule'!$C71,'Loan Amortization Schedule'!$D71+'Loan Amortization Schedule'!$E71,'Loan Amortization Schedule'!$C71),"")</f>
      </c>
      <c r="G71" s="172">
        <f>IF('Loan Amortization Schedule'!$A71&lt;&gt;"",'Loan Amortization Schedule'!$F71-'Loan Amortization Schedule'!$H71,"")</f>
      </c>
      <c r="H71" s="172">
        <f>IF('Loan Amortization Schedule'!$A71&lt;&gt;"",'Loan Amortization Schedule'!$C71*(InterestRate/PaymentsPerYear),"")</f>
      </c>
      <c r="I71" s="172">
        <f>IF('Loan Amortization Schedule'!$A71&lt;&gt;"",IF('Loan Amortization Schedule'!$D71+'Loan Amortization Schedule'!$E71&lt;='Loan Amortization Schedule'!$C71,'Loan Amortization Schedule'!$C71-'Loan Amortization Schedule'!$G71,0),"")</f>
      </c>
      <c r="J71" s="173">
        <f>IF('Loan Amortization Schedule'!$A71&lt;&gt;"",SUM(INDEX('Loan Amortization Schedule'!$H$13:$H$73,1,1):'Loan Amortization Schedule'!$H71),"")</f>
      </c>
    </row>
    <row r="72" spans="1:10" ht="12.75">
      <c r="A72" s="174">
        <f>IF(LoanIsGood,IF(ROW()-ROW('Loan Amortization Schedule'!$A$12)&gt;ScheduledNumberOfPayments,"",ROW()-ROW('Loan Amortization Schedule'!$A$12)),"")</f>
      </c>
      <c r="B72" s="175">
        <f>IF('Loan Amortization Schedule'!$A72&lt;&gt;"",EOMONTH(LoanStartDate,ROW('Loan Amortization Schedule'!$A72)-ROW('Loan Amortization Schedule'!$A$12)-2)+DAY(LoanStartDate),"")</f>
      </c>
      <c r="C72" s="176">
        <f>IF('Loan Amortization Schedule'!$A72&lt;&gt;"",IF(ROW()-ROW('Loan Amortization Schedule'!$C$12)=1,LoanAmount,INDEX('Loan Amortization Schedule'!$I$13:$I$73,ROW()-ROW('Loan Amortization Schedule'!$C$12)-1)),"")</f>
      </c>
      <c r="D72" s="176">
        <f>IF('Loan Amortization Schedule'!$A72&lt;&gt;"",ScheduledPayment,"")</f>
      </c>
      <c r="E72" s="176">
        <f>IF('Loan Amortization Schedule'!$A72&lt;&gt;"",IF('Loan Amortization Schedule'!$D72+ExtraPayments&lt;'Loan Amortization Schedule'!$C72,ExtraPayments,IF('Loan Amortization Schedule'!$C72-'Loan Amortization Schedule'!$D72&gt;0,'Loan Amortization Schedule'!$C72-'Loan Amortization Schedule'!$D72,0)),"")</f>
      </c>
      <c r="F72" s="176">
        <f>IF('Loan Amortization Schedule'!$A72&lt;&gt;"",IF('Loan Amortization Schedule'!$D72+'Loan Amortization Schedule'!$E72&lt;='Loan Amortization Schedule'!$C72,'Loan Amortization Schedule'!$D72+'Loan Amortization Schedule'!$E72,'Loan Amortization Schedule'!$C72),"")</f>
      </c>
      <c r="G72" s="176">
        <f>IF('Loan Amortization Schedule'!$A72&lt;&gt;"",'Loan Amortization Schedule'!$F72-'Loan Amortization Schedule'!$H72,"")</f>
      </c>
      <c r="H72" s="176">
        <f>IF('Loan Amortization Schedule'!$A72&lt;&gt;"",'Loan Amortization Schedule'!$C72*(InterestRate/PaymentsPerYear),"")</f>
      </c>
      <c r="I72" s="176">
        <f>IF('Loan Amortization Schedule'!$A72&lt;&gt;"",IF('Loan Amortization Schedule'!$D72+'Loan Amortization Schedule'!$E72&lt;='Loan Amortization Schedule'!$C72,'Loan Amortization Schedule'!$C72-'Loan Amortization Schedule'!$G72,0),"")</f>
      </c>
      <c r="J72" s="177">
        <f>IF('Loan Amortization Schedule'!$A72&lt;&gt;"",SUM(INDEX('Loan Amortization Schedule'!$H$13:$H$73,1,1):'Loan Amortization Schedule'!$H72),"")</f>
      </c>
    </row>
    <row r="73" spans="1:10" ht="12.75">
      <c r="A73" s="170">
        <f>IF(LoanIsGood,IF(ROW()-ROW('Loan Amortization Schedule'!$A$12)&gt;ScheduledNumberOfPayments,"",ROW()-ROW('Loan Amortization Schedule'!$A$12)),"")</f>
      </c>
      <c r="B73" s="171">
        <f>IF('Loan Amortization Schedule'!$A73&lt;&gt;"",EOMONTH(LoanStartDate,ROW('Loan Amortization Schedule'!$A73)-ROW('Loan Amortization Schedule'!$A$12)-2)+DAY(LoanStartDate),"")</f>
      </c>
      <c r="C73" s="172">
        <f>IF('Loan Amortization Schedule'!$A73&lt;&gt;"",IF(ROW()-ROW('Loan Amortization Schedule'!$C$12)=1,LoanAmount,INDEX('Loan Amortization Schedule'!$I$13:$I$73,ROW()-ROW('Loan Amortization Schedule'!$C$12)-1)),"")</f>
      </c>
      <c r="D73" s="172">
        <f>IF('Loan Amortization Schedule'!$A73&lt;&gt;"",ScheduledPayment,"")</f>
      </c>
      <c r="E73" s="172">
        <f>IF('Loan Amortization Schedule'!$A73&lt;&gt;"",IF('Loan Amortization Schedule'!$D73+ExtraPayments&lt;'Loan Amortization Schedule'!$C73,ExtraPayments,IF('Loan Amortization Schedule'!$C73-'Loan Amortization Schedule'!$D73&gt;0,'Loan Amortization Schedule'!$C73-'Loan Amortization Schedule'!$D73,0)),"")</f>
      </c>
      <c r="F73" s="172">
        <f>IF('Loan Amortization Schedule'!$A73&lt;&gt;"",IF('Loan Amortization Schedule'!$D73+'Loan Amortization Schedule'!$E73&lt;='Loan Amortization Schedule'!$C73,'Loan Amortization Schedule'!$D73+'Loan Amortization Schedule'!$E73,'Loan Amortization Schedule'!$C73),"")</f>
      </c>
      <c r="G73" s="172">
        <f>IF('Loan Amortization Schedule'!$A73&lt;&gt;"",'Loan Amortization Schedule'!$F73-'Loan Amortization Schedule'!$H73,"")</f>
      </c>
      <c r="H73" s="172">
        <f>IF('Loan Amortization Schedule'!$A73&lt;&gt;"",'Loan Amortization Schedule'!$C73*(InterestRate/PaymentsPerYear),"")</f>
      </c>
      <c r="I73" s="172">
        <f>IF('Loan Amortization Schedule'!$A73&lt;&gt;"",IF('Loan Amortization Schedule'!$D73+'Loan Amortization Schedule'!$E73&lt;='Loan Amortization Schedule'!$C73,'Loan Amortization Schedule'!$C73-'Loan Amortization Schedule'!$G73,0),"")</f>
      </c>
      <c r="J73" s="173">
        <f>IF('Loan Amortization Schedule'!$A73&lt;&gt;"",SUM(INDEX('Loan Amortization Schedule'!$H$13:$H$73,1,1):'Loan Amortization Schedule'!$H73),"")</f>
      </c>
    </row>
  </sheetData>
  <sheetProtection/>
  <mergeCells count="2">
    <mergeCell ref="H10:I10"/>
    <mergeCell ref="A1:J1"/>
  </mergeCells>
  <conditionalFormatting sqref="A13:J73">
    <cfRule type="expression" priority="2" dxfId="0">
      <formula>($A13="")+(($C13=0)*($E13=0))</formula>
    </cfRule>
  </conditionalFormatting>
  <printOptions horizontalCentered="1" verticalCentered="1"/>
  <pageMargins left="0.25" right="0.25" top="0.25" bottom="0.25" header="0.25" footer="0.25"/>
  <pageSetup fitToHeight="0"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pageSetUpPr fitToPage="1"/>
  </sheetPr>
  <dimension ref="B1:I69"/>
  <sheetViews>
    <sheetView tabSelected="1" zoomScale="106" zoomScaleNormal="106" zoomScalePageLayoutView="0" workbookViewId="0" topLeftCell="A1">
      <selection activeCell="C7" sqref="C7"/>
    </sheetView>
  </sheetViews>
  <sheetFormatPr defaultColWidth="9.140625" defaultRowHeight="12.75"/>
  <cols>
    <col min="1" max="1" width="5.57421875" style="0" customWidth="1"/>
    <col min="2" max="2" width="52.140625" style="0" customWidth="1"/>
    <col min="3" max="3" width="15.28125" style="202" customWidth="1"/>
    <col min="4" max="4" width="13.57421875" style="0" customWidth="1"/>
    <col min="5" max="5" width="12.28125" style="35" customWidth="1"/>
    <col min="6" max="6" width="16.57421875" style="0" customWidth="1"/>
    <col min="7" max="8" width="18.28125" style="0" customWidth="1"/>
  </cols>
  <sheetData>
    <row r="1" spans="2:5" ht="33.75" customHeight="1">
      <c r="B1" s="266" t="str">
        <f>T('Cash Flow projections'!A2:C2)</f>
        <v>Insert Name of Business</v>
      </c>
      <c r="C1" s="266"/>
      <c r="D1" s="266"/>
      <c r="E1" s="50"/>
    </row>
    <row r="2" spans="5:6" ht="20.25" customHeight="1">
      <c r="E2" s="52"/>
      <c r="F2" s="33"/>
    </row>
    <row r="3" spans="2:6" ht="32.25" customHeight="1">
      <c r="B3" s="90" t="s">
        <v>217</v>
      </c>
      <c r="C3" s="203"/>
      <c r="D3" s="90"/>
      <c r="E3" s="274" t="s">
        <v>121</v>
      </c>
      <c r="F3" s="275"/>
    </row>
    <row r="4" spans="2:6" ht="15.75" thickBot="1">
      <c r="B4" s="49" t="s">
        <v>102</v>
      </c>
      <c r="C4" s="264" t="s">
        <v>218</v>
      </c>
      <c r="D4" s="225" t="s">
        <v>214</v>
      </c>
      <c r="E4" s="215"/>
      <c r="F4" s="216"/>
    </row>
    <row r="5" spans="5:6" ht="12.75">
      <c r="E5" s="215"/>
      <c r="F5" s="216"/>
    </row>
    <row r="6" spans="5:6" ht="12.75">
      <c r="E6" s="215"/>
      <c r="F6" s="216"/>
    </row>
    <row r="7" spans="2:9" ht="25.5">
      <c r="B7" s="56"/>
      <c r="C7" s="255" t="s">
        <v>221</v>
      </c>
      <c r="D7" s="57" t="s">
        <v>42</v>
      </c>
      <c r="E7" s="215"/>
      <c r="F7" s="216"/>
      <c r="G7" s="48"/>
      <c r="H7" s="44"/>
      <c r="I7" s="45"/>
    </row>
    <row r="8" spans="2:9" ht="12.75" customHeight="1">
      <c r="B8" s="58" t="s">
        <v>103</v>
      </c>
      <c r="C8" s="204"/>
      <c r="D8" s="59"/>
      <c r="E8" s="282" t="s">
        <v>122</v>
      </c>
      <c r="F8" s="283"/>
      <c r="G8" s="48"/>
      <c r="H8" s="44"/>
      <c r="I8" s="45"/>
    </row>
    <row r="9" spans="2:9" ht="12.75" customHeight="1">
      <c r="B9" s="60" t="s">
        <v>194</v>
      </c>
      <c r="C9" s="205">
        <f>'Cash Flow projections'!N6</f>
        <v>0</v>
      </c>
      <c r="D9" s="61" t="e">
        <f>C9/C13</f>
        <v>#DIV/0!</v>
      </c>
      <c r="E9" s="217"/>
      <c r="F9" s="218"/>
      <c r="G9" s="48"/>
      <c r="H9" s="44"/>
      <c r="I9" s="45"/>
    </row>
    <row r="10" spans="2:9" ht="12.75" customHeight="1">
      <c r="B10" s="60" t="s">
        <v>195</v>
      </c>
      <c r="C10" s="205">
        <f>'Cash Flow projections'!N7</f>
        <v>0</v>
      </c>
      <c r="D10" s="61" t="e">
        <f>C10/C13</f>
        <v>#DIV/0!</v>
      </c>
      <c r="E10" s="219"/>
      <c r="F10" s="220"/>
      <c r="G10" s="48"/>
      <c r="H10" s="44"/>
      <c r="I10" s="45"/>
    </row>
    <row r="11" spans="2:9" ht="12.75" customHeight="1">
      <c r="B11" s="60" t="s">
        <v>196</v>
      </c>
      <c r="C11" s="205">
        <f>'Cash Flow projections'!N8</f>
        <v>0</v>
      </c>
      <c r="D11" s="61" t="e">
        <f>C11/C13</f>
        <v>#DIV/0!</v>
      </c>
      <c r="E11" s="280" t="s">
        <v>124</v>
      </c>
      <c r="F11" s="281"/>
      <c r="G11" s="48"/>
      <c r="H11" s="44"/>
      <c r="I11" s="45"/>
    </row>
    <row r="12" spans="2:9" ht="12.75" customHeight="1">
      <c r="B12" s="60" t="s">
        <v>197</v>
      </c>
      <c r="C12" s="205">
        <f>'Cash Flow projections'!N9</f>
        <v>0</v>
      </c>
      <c r="D12" s="61" t="e">
        <f>C12/C13</f>
        <v>#DIV/0!</v>
      </c>
      <c r="G12" s="48"/>
      <c r="H12" s="44"/>
      <c r="I12" s="45"/>
    </row>
    <row r="13" spans="2:9" ht="12.75">
      <c r="B13" s="235" t="s">
        <v>97</v>
      </c>
      <c r="C13" s="236">
        <f>SUM(C9:C12)</f>
        <v>0</v>
      </c>
      <c r="D13" s="237" t="s">
        <v>117</v>
      </c>
      <c r="E13" s="289" t="e">
        <f>$D$65</f>
        <v>#DIV/0!</v>
      </c>
      <c r="F13" s="290"/>
      <c r="G13" s="46"/>
      <c r="H13" s="46"/>
      <c r="I13" s="45"/>
    </row>
    <row r="14" spans="2:9" ht="12.75" customHeight="1">
      <c r="B14" s="63"/>
      <c r="C14" s="207"/>
      <c r="D14" s="64"/>
      <c r="E14" s="82"/>
      <c r="F14" s="83"/>
      <c r="G14" s="46"/>
      <c r="H14" s="46"/>
      <c r="I14" s="45"/>
    </row>
    <row r="15" spans="2:9" ht="12.75" customHeight="1">
      <c r="B15" s="58" t="s">
        <v>106</v>
      </c>
      <c r="C15" s="204"/>
      <c r="D15" s="65"/>
      <c r="E15" s="82"/>
      <c r="F15" s="83"/>
      <c r="G15" s="44"/>
      <c r="H15" s="44"/>
      <c r="I15" s="45"/>
    </row>
    <row r="16" spans="2:6" ht="12.75" customHeight="1">
      <c r="B16" s="60" t="s">
        <v>105</v>
      </c>
      <c r="C16" s="208">
        <v>0</v>
      </c>
      <c r="D16" s="61" t="e">
        <f>C16/$C$13</f>
        <v>#DIV/0!</v>
      </c>
      <c r="E16" s="274" t="s">
        <v>123</v>
      </c>
      <c r="F16" s="275"/>
    </row>
    <row r="17" spans="2:6" ht="12.75" customHeight="1">
      <c r="B17" s="60" t="s">
        <v>104</v>
      </c>
      <c r="C17" s="208">
        <f>'Cash Flow projections'!N18</f>
        <v>0</v>
      </c>
      <c r="D17" s="61" t="e">
        <f>C17/$C$13</f>
        <v>#DIV/0!</v>
      </c>
      <c r="E17" s="272" t="s">
        <v>156</v>
      </c>
      <c r="F17" s="273"/>
    </row>
    <row r="18" spans="2:6" ht="12.75" customHeight="1" thickBot="1">
      <c r="B18" s="60"/>
      <c r="C18" s="208"/>
      <c r="D18" s="61" t="e">
        <f>C18/$C$13</f>
        <v>#DIV/0!</v>
      </c>
      <c r="E18" s="272"/>
      <c r="F18" s="273"/>
    </row>
    <row r="19" spans="2:6" ht="12.75" customHeight="1" thickTop="1">
      <c r="B19" s="62" t="s">
        <v>96</v>
      </c>
      <c r="C19" s="206">
        <f>SUBTOTAL(109,C16:C18)</f>
        <v>0</v>
      </c>
      <c r="D19" s="66" t="e">
        <f>SUBTOTAL(109,D16:D18)</f>
        <v>#DIV/0!</v>
      </c>
      <c r="E19" s="276" t="s">
        <v>125</v>
      </c>
      <c r="F19" s="277"/>
    </row>
    <row r="20" spans="2:9" s="43" customFormat="1" ht="12.75" customHeight="1">
      <c r="B20" s="67"/>
      <c r="C20" s="209"/>
      <c r="D20" s="68"/>
      <c r="E20" s="278" t="e">
        <f>$C$51/(1-$C$19/$C$13)</f>
        <v>#DIV/0!</v>
      </c>
      <c r="F20" s="279"/>
      <c r="G20" s="46"/>
      <c r="H20" s="46"/>
      <c r="I20" s="45"/>
    </row>
    <row r="21" spans="2:9" ht="12.75" customHeight="1">
      <c r="B21" s="69" t="s">
        <v>95</v>
      </c>
      <c r="C21" s="210">
        <f>$C$13-$C$19</f>
        <v>0</v>
      </c>
      <c r="D21" s="70" t="e">
        <f>C21/$C$13</f>
        <v>#DIV/0!</v>
      </c>
      <c r="E21" s="270" t="e">
        <f>E20/C13</f>
        <v>#DIV/0!</v>
      </c>
      <c r="F21" s="271"/>
      <c r="G21" s="46"/>
      <c r="H21" s="46"/>
      <c r="I21" s="45"/>
    </row>
    <row r="22" spans="2:9" ht="12.75" customHeight="1">
      <c r="B22" s="71"/>
      <c r="C22" s="207"/>
      <c r="D22" s="72"/>
      <c r="E22" s="55"/>
      <c r="F22" s="55"/>
      <c r="G22" s="46"/>
      <c r="H22" s="46"/>
      <c r="I22" s="45"/>
    </row>
    <row r="23" spans="2:9" ht="12.75" customHeight="1">
      <c r="B23" s="73" t="s">
        <v>43</v>
      </c>
      <c r="C23" s="207"/>
      <c r="D23" s="74"/>
      <c r="G23" s="47"/>
      <c r="H23" s="47"/>
      <c r="I23" s="45"/>
    </row>
    <row r="24" spans="2:9" ht="12.75" customHeight="1">
      <c r="B24" s="58" t="s">
        <v>44</v>
      </c>
      <c r="C24" s="207"/>
      <c r="D24" s="74"/>
      <c r="E24" s="284" t="s">
        <v>167</v>
      </c>
      <c r="F24" s="285"/>
      <c r="G24" s="47"/>
      <c r="H24" s="47"/>
      <c r="I24" s="45"/>
    </row>
    <row r="25" spans="2:6" ht="12.75" customHeight="1">
      <c r="B25" s="60" t="s">
        <v>107</v>
      </c>
      <c r="C25" s="205">
        <f>'Cash Flow projections'!$N$19</f>
        <v>0</v>
      </c>
      <c r="D25" s="61" t="e">
        <f>C25/$C$13</f>
        <v>#DIV/0!</v>
      </c>
      <c r="E25" s="286"/>
      <c r="F25" s="285"/>
    </row>
    <row r="26" spans="2:6" ht="12.75" customHeight="1" thickBot="1">
      <c r="B26" s="60" t="s">
        <v>45</v>
      </c>
      <c r="C26" s="205">
        <v>0</v>
      </c>
      <c r="D26" s="61" t="e">
        <f>C26/$C$13</f>
        <v>#DIV/0!</v>
      </c>
      <c r="E26" s="287" t="e">
        <f>E20/12</f>
        <v>#DIV/0!</v>
      </c>
      <c r="F26" s="288"/>
    </row>
    <row r="27" spans="2:4" ht="12.75" customHeight="1" thickTop="1">
      <c r="B27" s="62" t="s">
        <v>94</v>
      </c>
      <c r="C27" s="206">
        <f>SUBTOTAL(109,C25:C26)</f>
        <v>0</v>
      </c>
      <c r="D27" s="66" t="e">
        <f>SUBTOTAL(109,D25:D26)</f>
        <v>#DIV/0!</v>
      </c>
    </row>
    <row r="28" spans="2:9" ht="12.75" customHeight="1">
      <c r="B28" s="63"/>
      <c r="C28" s="207"/>
      <c r="D28" s="74"/>
      <c r="G28" s="47"/>
      <c r="H28" s="47"/>
      <c r="I28" s="45"/>
    </row>
    <row r="29" spans="2:9" ht="12.75" customHeight="1">
      <c r="B29" s="58" t="s">
        <v>46</v>
      </c>
      <c r="C29" s="207"/>
      <c r="D29" s="74"/>
      <c r="G29" s="47"/>
      <c r="H29" s="47"/>
      <c r="I29" s="45"/>
    </row>
    <row r="30" spans="2:4" ht="12.75" customHeight="1">
      <c r="B30" s="60" t="s">
        <v>108</v>
      </c>
      <c r="C30" s="208">
        <v>0</v>
      </c>
      <c r="D30" s="61" t="e">
        <f>C30/$C$13</f>
        <v>#DIV/0!</v>
      </c>
    </row>
    <row r="31" spans="2:4" ht="12.75" customHeight="1">
      <c r="B31" s="60" t="s">
        <v>109</v>
      </c>
      <c r="C31" s="208"/>
      <c r="D31" s="61" t="e">
        <f>C31/$C$13</f>
        <v>#DIV/0!</v>
      </c>
    </row>
    <row r="32" spans="2:4" ht="12.75" customHeight="1">
      <c r="B32" s="60" t="s">
        <v>58</v>
      </c>
      <c r="C32" s="208">
        <f>'Cash Flow projections'!$N$20</f>
        <v>0</v>
      </c>
      <c r="D32" s="75" t="e">
        <f>C32/$C$13</f>
        <v>#DIV/0!</v>
      </c>
    </row>
    <row r="33" spans="2:4" ht="12.75" customHeight="1" thickBot="1">
      <c r="B33" s="60" t="s">
        <v>111</v>
      </c>
      <c r="C33" s="208">
        <v>0</v>
      </c>
      <c r="D33" s="75" t="e">
        <f>C33/$C$13</f>
        <v>#DIV/0!</v>
      </c>
    </row>
    <row r="34" spans="2:4" ht="12.75" customHeight="1" thickTop="1">
      <c r="B34" s="62" t="s">
        <v>47</v>
      </c>
      <c r="C34" s="206">
        <f>SUBTOTAL(109,C30:C33)</f>
        <v>0</v>
      </c>
      <c r="D34" s="76" t="e">
        <f>SUBTOTAL(109,D30:D33)</f>
        <v>#DIV/0!</v>
      </c>
    </row>
    <row r="35" spans="2:4" ht="12.75" customHeight="1">
      <c r="B35" s="63"/>
      <c r="C35" s="207"/>
      <c r="D35" s="72"/>
    </row>
    <row r="36" spans="2:4" ht="12.75" customHeight="1">
      <c r="B36" s="77" t="s">
        <v>48</v>
      </c>
      <c r="C36" s="207"/>
      <c r="D36" s="74"/>
    </row>
    <row r="37" spans="2:4" ht="12.75" customHeight="1">
      <c r="B37" s="238" t="s">
        <v>181</v>
      </c>
      <c r="C37" s="230">
        <f>'Cash Flow projections'!N21</f>
        <v>0</v>
      </c>
      <c r="D37" s="231" t="e">
        <f>C37/$C$13</f>
        <v>#DIV/0!</v>
      </c>
    </row>
    <row r="38" spans="2:4" ht="12.75" customHeight="1">
      <c r="B38" s="232" t="s">
        <v>112</v>
      </c>
      <c r="C38" s="230">
        <f>'Cash Flow projections'!$N$22</f>
        <v>0</v>
      </c>
      <c r="D38" s="231" t="e">
        <f>C38/$C$13</f>
        <v>#DIV/0!</v>
      </c>
    </row>
    <row r="39" spans="2:5" ht="12.75" customHeight="1">
      <c r="B39" s="227" t="s">
        <v>49</v>
      </c>
      <c r="C39" s="228">
        <f>'Cash Flow projections'!$N$23</f>
        <v>0</v>
      </c>
      <c r="D39" s="229" t="e">
        <f aca="true" t="shared" si="0" ref="D39:D48">C39/$C$13</f>
        <v>#DIV/0!</v>
      </c>
      <c r="E39" s="54"/>
    </row>
    <row r="40" spans="2:5" ht="12.75" customHeight="1">
      <c r="B40" s="60" t="s">
        <v>57</v>
      </c>
      <c r="C40" s="205">
        <f>'Cash Flow projections'!$N$24</f>
        <v>0</v>
      </c>
      <c r="D40" s="61" t="e">
        <f t="shared" si="0"/>
        <v>#DIV/0!</v>
      </c>
      <c r="E40" s="54"/>
    </row>
    <row r="41" spans="2:5" ht="12.75" customHeight="1">
      <c r="B41" s="60" t="s">
        <v>6</v>
      </c>
      <c r="C41" s="205">
        <f>'Cash Flow projections'!$N$25</f>
        <v>0</v>
      </c>
      <c r="D41" s="61" t="e">
        <f t="shared" si="0"/>
        <v>#DIV/0!</v>
      </c>
      <c r="E41" s="54"/>
    </row>
    <row r="42" spans="2:5" ht="12.75" customHeight="1">
      <c r="B42" s="60" t="s">
        <v>171</v>
      </c>
      <c r="C42" s="205"/>
      <c r="D42" s="61" t="e">
        <f t="shared" si="0"/>
        <v>#DIV/0!</v>
      </c>
      <c r="E42" s="222"/>
    </row>
    <row r="43" spans="2:5" ht="12.75" customHeight="1">
      <c r="B43" s="78" t="s">
        <v>50</v>
      </c>
      <c r="C43" s="205">
        <f>'Cash Flow projections'!$N$28</f>
        <v>0</v>
      </c>
      <c r="D43" s="61" t="e">
        <f t="shared" si="0"/>
        <v>#DIV/0!</v>
      </c>
      <c r="E43" s="54"/>
    </row>
    <row r="44" spans="2:6" ht="12.75" customHeight="1">
      <c r="B44" s="78" t="s">
        <v>113</v>
      </c>
      <c r="C44" s="205">
        <f>'Cash Flow projections'!$N$29</f>
        <v>0</v>
      </c>
      <c r="D44" s="61" t="e">
        <f t="shared" si="0"/>
        <v>#DIV/0!</v>
      </c>
      <c r="E44" s="54"/>
      <c r="F44" s="202"/>
    </row>
    <row r="45" spans="2:5" ht="12.75" customHeight="1">
      <c r="B45" s="78" t="s">
        <v>175</v>
      </c>
      <c r="C45" s="205">
        <v>0</v>
      </c>
      <c r="D45" s="61" t="e">
        <f t="shared" si="0"/>
        <v>#DIV/0!</v>
      </c>
      <c r="E45" s="54"/>
    </row>
    <row r="46" spans="2:5" ht="12.75" customHeight="1">
      <c r="B46" s="78" t="s">
        <v>114</v>
      </c>
      <c r="C46" s="205">
        <f>'Cash Flow projections'!$N$30</f>
        <v>0</v>
      </c>
      <c r="D46" s="61" t="e">
        <f t="shared" si="0"/>
        <v>#DIV/0!</v>
      </c>
      <c r="E46" s="54"/>
    </row>
    <row r="47" spans="2:5" ht="12.75" customHeight="1">
      <c r="B47" s="60" t="s">
        <v>213</v>
      </c>
      <c r="C47" s="205">
        <f>'Cash Flow projections'!$N$31</f>
        <v>0</v>
      </c>
      <c r="D47" s="61" t="e">
        <f t="shared" si="0"/>
        <v>#DIV/0!</v>
      </c>
      <c r="E47" s="54"/>
    </row>
    <row r="48" spans="2:5" ht="12.75" customHeight="1" thickBot="1">
      <c r="B48" s="60" t="s">
        <v>51</v>
      </c>
      <c r="C48" s="205"/>
      <c r="D48" s="61" t="e">
        <f t="shared" si="0"/>
        <v>#DIV/0!</v>
      </c>
      <c r="E48" s="54"/>
    </row>
    <row r="49" spans="2:5" ht="12.75" customHeight="1" thickTop="1">
      <c r="B49" s="62" t="s">
        <v>119</v>
      </c>
      <c r="C49" s="206">
        <f>SUM(C37:C48)</f>
        <v>0</v>
      </c>
      <c r="D49" s="66" t="e">
        <f>SUBTOTAL(109,D38:D48)</f>
        <v>#DIV/0!</v>
      </c>
      <c r="E49" s="54"/>
    </row>
    <row r="50" spans="2:5" ht="12.75" customHeight="1">
      <c r="B50" s="63"/>
      <c r="C50" s="207"/>
      <c r="D50" s="72"/>
      <c r="E50" s="55"/>
    </row>
    <row r="51" spans="2:9" ht="12.75" customHeight="1">
      <c r="B51" s="79" t="s">
        <v>120</v>
      </c>
      <c r="C51" s="211">
        <f>$C$27+$C$34+$C$49</f>
        <v>0</v>
      </c>
      <c r="D51" s="70" t="e">
        <f>C51/$C$13</f>
        <v>#DIV/0!</v>
      </c>
      <c r="E51" s="53"/>
      <c r="G51" s="46"/>
      <c r="H51" s="46"/>
      <c r="I51" s="45"/>
    </row>
    <row r="52" spans="2:9" ht="12.75" customHeight="1">
      <c r="B52" s="71"/>
      <c r="C52" s="207"/>
      <c r="D52" s="72"/>
      <c r="E52" s="54"/>
      <c r="F52" s="46"/>
      <c r="G52" s="46"/>
      <c r="H52" s="46"/>
      <c r="I52" s="45"/>
    </row>
    <row r="53" spans="2:9" ht="12.75" customHeight="1">
      <c r="B53" s="69" t="s">
        <v>115</v>
      </c>
      <c r="C53" s="210">
        <f>C21-C51</f>
        <v>0</v>
      </c>
      <c r="D53" s="70" t="e">
        <f>C53/$C$13</f>
        <v>#DIV/0!</v>
      </c>
      <c r="E53" s="53"/>
      <c r="F53" s="46"/>
      <c r="G53" s="46"/>
      <c r="H53" s="46"/>
      <c r="I53" s="45"/>
    </row>
    <row r="54" spans="2:9" ht="12.75" customHeight="1">
      <c r="B54" s="71"/>
      <c r="C54" s="207"/>
      <c r="D54" s="72"/>
      <c r="E54" s="54"/>
      <c r="F54" s="46"/>
      <c r="G54" s="46"/>
      <c r="H54" s="46"/>
      <c r="I54" s="45"/>
    </row>
    <row r="55" spans="2:9" ht="12.75" customHeight="1">
      <c r="B55" s="79" t="s">
        <v>98</v>
      </c>
      <c r="C55" s="211"/>
      <c r="D55" s="214"/>
      <c r="E55" s="53"/>
      <c r="F55" s="46"/>
      <c r="G55" s="46"/>
      <c r="H55" s="46"/>
      <c r="I55" s="45"/>
    </row>
    <row r="56" spans="2:9" ht="12.75" customHeight="1">
      <c r="B56" s="71"/>
      <c r="C56" s="207"/>
      <c r="D56" s="72"/>
      <c r="E56" s="54"/>
      <c r="F56" s="46"/>
      <c r="G56" s="46"/>
      <c r="H56" s="46"/>
      <c r="I56" s="45"/>
    </row>
    <row r="57" spans="2:9" ht="12.75" customHeight="1">
      <c r="B57" s="58" t="s">
        <v>52</v>
      </c>
      <c r="C57" s="207"/>
      <c r="D57" s="74"/>
      <c r="E57" s="53"/>
      <c r="F57" s="46"/>
      <c r="G57" s="47"/>
      <c r="H57" s="47"/>
      <c r="I57" s="45"/>
    </row>
    <row r="58" spans="2:6" ht="12.75" customHeight="1">
      <c r="B58" s="60" t="s">
        <v>53</v>
      </c>
      <c r="C58" s="208">
        <v>0</v>
      </c>
      <c r="D58" s="61" t="e">
        <f>C58/$C$13</f>
        <v>#DIV/0!</v>
      </c>
      <c r="E58" s="53"/>
      <c r="F58" s="47"/>
    </row>
    <row r="59" spans="2:6" ht="12.75" customHeight="1">
      <c r="B59" s="60" t="s">
        <v>54</v>
      </c>
      <c r="C59" s="208">
        <v>0</v>
      </c>
      <c r="D59" s="61" t="e">
        <f>C59/$C$13</f>
        <v>#DIV/0!</v>
      </c>
      <c r="E59" s="54"/>
      <c r="F59" s="45"/>
    </row>
    <row r="60" spans="2:6" ht="12.75" customHeight="1">
      <c r="B60" s="60" t="s">
        <v>55</v>
      </c>
      <c r="C60" s="208">
        <v>0</v>
      </c>
      <c r="D60" s="61" t="e">
        <f>C60/$C$13</f>
        <v>#DIV/0!</v>
      </c>
      <c r="E60" s="54"/>
      <c r="F60" s="45"/>
    </row>
    <row r="61" spans="2:6" ht="12.75" customHeight="1">
      <c r="B61" s="60" t="s">
        <v>93</v>
      </c>
      <c r="C61" s="208">
        <f>C53*0.2</f>
        <v>0</v>
      </c>
      <c r="D61" s="61" t="e">
        <f>C61/$C$13</f>
        <v>#DIV/0!</v>
      </c>
      <c r="E61" s="54"/>
      <c r="F61" s="45"/>
    </row>
    <row r="62" spans="2:6" ht="12.75" customHeight="1" thickBot="1">
      <c r="B62" s="60" t="s">
        <v>56</v>
      </c>
      <c r="C62" s="208">
        <v>0</v>
      </c>
      <c r="D62" s="61" t="e">
        <f>C62/$C$13</f>
        <v>#DIV/0!</v>
      </c>
      <c r="E62" s="54"/>
      <c r="F62" s="45"/>
    </row>
    <row r="63" spans="2:4" ht="12.75" customHeight="1" thickTop="1">
      <c r="B63" s="62" t="s">
        <v>99</v>
      </c>
      <c r="C63" s="206">
        <f>SUBTOTAL(109,C58:C62)</f>
        <v>0</v>
      </c>
      <c r="D63" s="66" t="e">
        <f>SUBTOTAL(109,D58:D62)</f>
        <v>#DIV/0!</v>
      </c>
    </row>
    <row r="64" spans="2:9" ht="12.75" customHeight="1">
      <c r="B64" s="63"/>
      <c r="C64" s="207"/>
      <c r="D64" s="72"/>
      <c r="G64" s="46"/>
      <c r="H64" s="46"/>
      <c r="I64" s="45"/>
    </row>
    <row r="65" spans="2:9" ht="12.75" customHeight="1">
      <c r="B65" s="80" t="s">
        <v>118</v>
      </c>
      <c r="C65" s="212">
        <f>($C$53+$C$55)-$C$63</f>
        <v>0</v>
      </c>
      <c r="D65" s="81" t="e">
        <f>C65/$C$13</f>
        <v>#DIV/0!</v>
      </c>
      <c r="G65" s="46"/>
      <c r="H65" s="46"/>
      <c r="I65" s="45"/>
    </row>
    <row r="66" spans="7:9" ht="12.75">
      <c r="G66" s="45"/>
      <c r="H66" s="45"/>
      <c r="I66" s="45"/>
    </row>
    <row r="67" spans="6:9" ht="12.75">
      <c r="F67" s="45"/>
      <c r="G67" s="45"/>
      <c r="H67" s="45"/>
      <c r="I67" s="45"/>
    </row>
    <row r="68" spans="6:9" ht="12.75">
      <c r="F68" s="45"/>
      <c r="G68" s="45"/>
      <c r="H68" s="45"/>
      <c r="I68" s="45"/>
    </row>
    <row r="69" ht="12.75">
      <c r="F69" s="45"/>
    </row>
  </sheetData>
  <sheetProtection/>
  <mergeCells count="12">
    <mergeCell ref="E24:F25"/>
    <mergeCell ref="E26:F26"/>
    <mergeCell ref="E13:F13"/>
    <mergeCell ref="B1:D1"/>
    <mergeCell ref="E21:F21"/>
    <mergeCell ref="E17:F18"/>
    <mergeCell ref="E3:F3"/>
    <mergeCell ref="E16:F16"/>
    <mergeCell ref="E19:F19"/>
    <mergeCell ref="E20:F20"/>
    <mergeCell ref="E11:F11"/>
    <mergeCell ref="E8:F8"/>
  </mergeCells>
  <printOptions horizontalCentered="1"/>
  <pageMargins left="0.25" right="0.25" top="0.5" bottom="0.5" header="0.3" footer="0.3"/>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dimension ref="B2:I53"/>
  <sheetViews>
    <sheetView zoomScalePageLayoutView="0" workbookViewId="0" topLeftCell="B16">
      <selection activeCell="B28" sqref="B28:D28"/>
    </sheetView>
  </sheetViews>
  <sheetFormatPr defaultColWidth="9.140625" defaultRowHeight="12.75"/>
  <cols>
    <col min="1" max="1" width="2.28125" style="34" customWidth="1"/>
    <col min="2" max="2" width="41.7109375" style="34" customWidth="1"/>
    <col min="3" max="4" width="15.57421875" style="34" customWidth="1"/>
    <col min="5" max="5" width="7.421875" style="34" customWidth="1"/>
    <col min="6" max="6" width="52.421875" style="34" customWidth="1"/>
    <col min="7" max="8" width="15.57421875" style="34" customWidth="1"/>
    <col min="9" max="9" width="2.57421875" style="34" customWidth="1"/>
    <col min="10" max="16384" width="9.140625" style="34" customWidth="1"/>
  </cols>
  <sheetData>
    <row r="2" spans="2:5" s="148" customFormat="1" ht="21.75" customHeight="1">
      <c r="B2" s="266" t="s">
        <v>193</v>
      </c>
      <c r="C2" s="266"/>
      <c r="D2" s="266"/>
      <c r="E2" s="266"/>
    </row>
    <row r="3" ht="8.25" customHeight="1"/>
    <row r="4" spans="2:8" ht="6.75" customHeight="1">
      <c r="B4" s="36"/>
      <c r="C4" s="36"/>
      <c r="D4" s="36"/>
      <c r="E4" s="36"/>
      <c r="F4" s="36"/>
      <c r="G4" s="36"/>
      <c r="H4" s="36"/>
    </row>
    <row r="5" spans="2:4" ht="6.75" customHeight="1" thickBot="1">
      <c r="B5" s="37"/>
      <c r="C5" s="37"/>
      <c r="D5" s="37"/>
    </row>
    <row r="6" spans="2:6" ht="21" customHeight="1" thickTop="1">
      <c r="B6" s="292" t="s">
        <v>59</v>
      </c>
      <c r="C6" s="292"/>
      <c r="D6" s="292"/>
      <c r="F6" s="160" t="s">
        <v>215</v>
      </c>
    </row>
    <row r="7" spans="2:6" ht="24" customHeight="1">
      <c r="B7" s="293"/>
      <c r="C7" s="293"/>
      <c r="D7" s="293"/>
      <c r="F7" s="161" t="str">
        <f>T('Income Statement'!C4)</f>
        <v>Insert </v>
      </c>
    </row>
    <row r="8" ht="16.5" customHeight="1"/>
    <row r="9" ht="16.5" customHeight="1"/>
    <row r="10" spans="2:6" ht="16.5" customHeight="1">
      <c r="B10" s="136" t="s">
        <v>63</v>
      </c>
      <c r="C10" s="35"/>
      <c r="D10" s="35"/>
      <c r="E10" s="35"/>
      <c r="F10" s="136" t="s">
        <v>64</v>
      </c>
    </row>
    <row r="11" spans="2:6" ht="16.5" customHeight="1">
      <c r="B11" s="134" t="e">
        <f>C26/G26</f>
        <v>#DIV/0!</v>
      </c>
      <c r="C11" s="35"/>
      <c r="D11" s="35"/>
      <c r="E11" s="35"/>
      <c r="F11" s="135">
        <f>C26-G26</f>
        <v>0</v>
      </c>
    </row>
    <row r="12" spans="2:6" ht="20.25" customHeight="1">
      <c r="B12" s="136" t="s">
        <v>65</v>
      </c>
      <c r="C12" s="35"/>
      <c r="D12" s="35"/>
      <c r="E12" s="35"/>
      <c r="F12" s="136" t="s">
        <v>66</v>
      </c>
    </row>
    <row r="13" spans="2:6" ht="16.5" customHeight="1">
      <c r="B13" s="134" t="e">
        <f>(C26-C24)/G26</f>
        <v>#DIV/0!</v>
      </c>
      <c r="C13" s="35"/>
      <c r="D13" s="35"/>
      <c r="E13" s="35"/>
      <c r="F13" s="134" t="e">
        <f>(G31+G21)/F</f>
        <v>#DIV/0!</v>
      </c>
    </row>
    <row r="14" spans="2:6" ht="20.25" customHeight="1">
      <c r="B14" s="136" t="s">
        <v>67</v>
      </c>
      <c r="C14" s="35"/>
      <c r="D14" s="35"/>
      <c r="E14" s="35"/>
      <c r="F14" s="136" t="s">
        <v>68</v>
      </c>
    </row>
    <row r="15" spans="2:6" ht="16.5" customHeight="1">
      <c r="B15" s="134" t="e">
        <f>C21/G26</f>
        <v>#DIV/0!</v>
      </c>
      <c r="C15" s="35"/>
      <c r="D15" s="35"/>
      <c r="E15" s="35"/>
      <c r="F15" s="134" t="e">
        <f>(G26+G31)/E</f>
        <v>#DIV/0!</v>
      </c>
    </row>
    <row r="16" ht="16.5" customHeight="1"/>
    <row r="17" ht="16.5" customHeight="1"/>
    <row r="18" spans="2:8" ht="19.5" customHeight="1" thickBot="1">
      <c r="B18" s="38" t="s">
        <v>69</v>
      </c>
      <c r="C18" s="39"/>
      <c r="D18" s="159" t="s">
        <v>70</v>
      </c>
      <c r="E18" s="150"/>
      <c r="F18" s="38" t="s">
        <v>71</v>
      </c>
      <c r="G18" s="38"/>
      <c r="H18" s="159" t="s">
        <v>92</v>
      </c>
    </row>
    <row r="19" ht="16.5" customHeight="1" thickTop="1">
      <c r="E19" s="150"/>
    </row>
    <row r="20" spans="2:8" ht="16.5" customHeight="1">
      <c r="B20" s="139" t="s">
        <v>72</v>
      </c>
      <c r="C20" s="140" t="s">
        <v>61</v>
      </c>
      <c r="D20" s="140" t="s">
        <v>1</v>
      </c>
      <c r="E20" s="150"/>
      <c r="F20" s="139" t="s">
        <v>73</v>
      </c>
      <c r="G20" s="140" t="s">
        <v>61</v>
      </c>
      <c r="H20" s="140" t="s">
        <v>1</v>
      </c>
    </row>
    <row r="21" spans="2:8" ht="16.5" customHeight="1">
      <c r="B21" s="141" t="s">
        <v>74</v>
      </c>
      <c r="C21" s="183">
        <f>'Cash Flow projections'!N36</f>
        <v>0</v>
      </c>
      <c r="D21" s="149" t="e">
        <f>C21/$C$37</f>
        <v>#DIV/0!</v>
      </c>
      <c r="E21" s="150"/>
      <c r="F21" s="141" t="s">
        <v>75</v>
      </c>
      <c r="G21" s="187"/>
      <c r="H21" s="149" t="str">
        <f>_xlfn.IFERROR('Balance Sheet (Optional)'!$G21/$G$37,"-")</f>
        <v>-</v>
      </c>
    </row>
    <row r="22" spans="2:8" ht="16.5" customHeight="1">
      <c r="B22" s="141" t="s">
        <v>76</v>
      </c>
      <c r="C22" s="183"/>
      <c r="D22" s="149" t="e">
        <f>C22/$C$37</f>
        <v>#DIV/0!</v>
      </c>
      <c r="E22" s="150"/>
      <c r="F22" s="141" t="s">
        <v>77</v>
      </c>
      <c r="G22" s="187">
        <v>0</v>
      </c>
      <c r="H22" s="149" t="str">
        <f>_xlfn.IFERROR('Balance Sheet (Optional)'!$G22/$G$37,"-")</f>
        <v>-</v>
      </c>
    </row>
    <row r="23" spans="2:8" ht="16.5" customHeight="1">
      <c r="B23" s="141" t="s">
        <v>78</v>
      </c>
      <c r="C23" s="183">
        <v>0</v>
      </c>
      <c r="D23" s="149" t="e">
        <f>C23/$C$37</f>
        <v>#DIV/0!</v>
      </c>
      <c r="E23" s="150"/>
      <c r="F23" s="141" t="s">
        <v>79</v>
      </c>
      <c r="G23" s="187">
        <f>'Income Statement'!C61</f>
        <v>0</v>
      </c>
      <c r="H23" s="149">
        <v>0.0488</v>
      </c>
    </row>
    <row r="24" spans="2:8" ht="16.5" customHeight="1">
      <c r="B24" s="142" t="s">
        <v>144</v>
      </c>
      <c r="C24" s="183"/>
      <c r="D24" s="149" t="e">
        <f>C24/$C$37</f>
        <v>#DIV/0!</v>
      </c>
      <c r="E24" s="150"/>
      <c r="F24" s="141" t="s">
        <v>80</v>
      </c>
      <c r="G24" s="187">
        <v>0</v>
      </c>
      <c r="H24" s="149" t="str">
        <f>_xlfn.IFERROR('Balance Sheet (Optional)'!$G24/$G$37,"-")</f>
        <v>-</v>
      </c>
    </row>
    <row r="25" spans="2:9" ht="16.5" customHeight="1" thickBot="1">
      <c r="B25" s="141" t="s">
        <v>83</v>
      </c>
      <c r="C25" s="184"/>
      <c r="D25" s="149" t="e">
        <f>C25/$C$37</f>
        <v>#DIV/0!</v>
      </c>
      <c r="E25" s="150"/>
      <c r="F25" s="151" t="s">
        <v>80</v>
      </c>
      <c r="G25" s="188"/>
      <c r="H25" s="152" t="str">
        <f>_xlfn.IFERROR('Balance Sheet (Optional)'!$G25/$G$37,"-")</f>
        <v>-</v>
      </c>
      <c r="I25" s="153"/>
    </row>
    <row r="26" spans="2:8" ht="16.5" customHeight="1">
      <c r="B26" s="143" t="s">
        <v>84</v>
      </c>
      <c r="C26" s="185">
        <f>SUBTOTAL(109,C21:C25)</f>
        <v>0</v>
      </c>
      <c r="D26" s="131" t="e">
        <f>SUBTOTAL(109,D21:D25)</f>
        <v>#DIV/0!</v>
      </c>
      <c r="E26" s="150"/>
      <c r="F26" s="137" t="s">
        <v>82</v>
      </c>
      <c r="G26" s="189">
        <f>SUBTOTAL(109,G21:G24)</f>
        <v>0</v>
      </c>
      <c r="H26" s="138">
        <f>SUBTOTAL(109,H21:H24)</f>
        <v>0.0488</v>
      </c>
    </row>
    <row r="27" spans="2:8" ht="16.5" customHeight="1">
      <c r="B27" s="291"/>
      <c r="C27" s="291"/>
      <c r="D27" s="291"/>
      <c r="E27" s="150"/>
      <c r="F27" s="291"/>
      <c r="G27" s="291"/>
      <c r="H27" s="291"/>
    </row>
    <row r="28" spans="2:8" ht="16.5" customHeight="1" thickBot="1">
      <c r="B28" s="294"/>
      <c r="C28" s="294"/>
      <c r="D28" s="294"/>
      <c r="E28" s="150"/>
      <c r="F28" s="294"/>
      <c r="G28" s="294"/>
      <c r="H28" s="294"/>
    </row>
    <row r="29" spans="2:5" ht="16.5" customHeight="1" thickTop="1">
      <c r="B29" s="35"/>
      <c r="C29" s="35"/>
      <c r="D29" s="35"/>
      <c r="E29" s="150"/>
    </row>
    <row r="30" spans="2:8" ht="16.5" customHeight="1">
      <c r="B30" s="139" t="s">
        <v>85</v>
      </c>
      <c r="D30" s="140" t="s">
        <v>1</v>
      </c>
      <c r="E30" s="150"/>
      <c r="F30" s="139" t="s">
        <v>145</v>
      </c>
      <c r="G30" s="140" t="s">
        <v>61</v>
      </c>
      <c r="H30" s="140" t="s">
        <v>1</v>
      </c>
    </row>
    <row r="31" spans="2:8" ht="16.5" customHeight="1">
      <c r="B31" s="223" t="s">
        <v>176</v>
      </c>
      <c r="C31" s="226">
        <f>'Depreciation Schedule '!$C$30</f>
        <v>0</v>
      </c>
      <c r="D31" s="149" t="e">
        <f>C31/$C$37</f>
        <v>#DIV/0!</v>
      </c>
      <c r="E31" s="150"/>
      <c r="F31" s="142" t="s">
        <v>155</v>
      </c>
      <c r="G31" s="183"/>
      <c r="H31" s="149">
        <v>0.761</v>
      </c>
    </row>
    <row r="32" spans="2:8" ht="16.5" customHeight="1">
      <c r="B32" s="154" t="s">
        <v>149</v>
      </c>
      <c r="C32" s="226">
        <f>'Depreciation Schedule '!$E$30</f>
        <v>0</v>
      </c>
      <c r="D32" s="149" t="e">
        <f>C32/$C$37</f>
        <v>#DIV/0!</v>
      </c>
      <c r="E32" s="150"/>
      <c r="F32" s="141" t="s">
        <v>81</v>
      </c>
      <c r="G32" s="183">
        <v>0</v>
      </c>
      <c r="H32" s="149" t="str">
        <f>_xlfn.IFERROR('Balance Sheet (Optional)'!$G32/$G$37,"-")</f>
        <v>-</v>
      </c>
    </row>
    <row r="33" spans="2:8" ht="16.5" customHeight="1">
      <c r="B33" s="224" t="s">
        <v>177</v>
      </c>
      <c r="C33" s="183"/>
      <c r="D33" s="149" t="e">
        <f>C33/$C$37</f>
        <v>#DIV/0!</v>
      </c>
      <c r="E33" s="150"/>
      <c r="F33" s="141" t="s">
        <v>87</v>
      </c>
      <c r="G33" s="183">
        <v>0</v>
      </c>
      <c r="H33" s="149" t="str">
        <f>_xlfn.IFERROR('Balance Sheet (Optional)'!$G33/$G$37,"-")</f>
        <v>-</v>
      </c>
    </row>
    <row r="34" spans="2:8" ht="16.5" customHeight="1" thickBot="1">
      <c r="B34" s="154" t="s">
        <v>149</v>
      </c>
      <c r="C34" s="190"/>
      <c r="D34" s="149" t="e">
        <f>C34/$C$37</f>
        <v>#DIV/0!</v>
      </c>
      <c r="E34" s="150"/>
      <c r="F34" s="142" t="s">
        <v>62</v>
      </c>
      <c r="G34" s="184">
        <v>0</v>
      </c>
      <c r="H34" s="149" t="str">
        <f>_xlfn.IFERROR('Balance Sheet (Optional)'!$G34/$G$37,"-")</f>
        <v>-</v>
      </c>
    </row>
    <row r="35" spans="2:8" ht="16.5" customHeight="1">
      <c r="B35" s="132" t="s">
        <v>86</v>
      </c>
      <c r="C35" s="189">
        <f>C31-C32</f>
        <v>0</v>
      </c>
      <c r="D35" s="133" t="e">
        <f>SUBTOTAL(109,D31:D34)</f>
        <v>#DIV/0!</v>
      </c>
      <c r="E35" s="150"/>
      <c r="F35" s="143" t="s">
        <v>86</v>
      </c>
      <c r="G35" s="185">
        <f>SUM(G31:G34)</f>
        <v>0</v>
      </c>
      <c r="H35" s="131">
        <f>SUBTOTAL(109,H31:H34)</f>
        <v>0.761</v>
      </c>
    </row>
    <row r="36" spans="5:8" ht="16.5" customHeight="1">
      <c r="E36" s="150"/>
      <c r="F36" s="291"/>
      <c r="G36" s="291"/>
      <c r="H36" s="291"/>
    </row>
    <row r="37" spans="2:8" ht="16.5" customHeight="1" thickBot="1">
      <c r="B37" s="145" t="s">
        <v>169</v>
      </c>
      <c r="C37" s="199">
        <f>C26+C35</f>
        <v>0</v>
      </c>
      <c r="D37" s="200" t="e">
        <f>D35+D26</f>
        <v>#DIV/0!</v>
      </c>
      <c r="E37" s="150"/>
      <c r="F37" s="145" t="s">
        <v>89</v>
      </c>
      <c r="G37" s="186">
        <f>G26+G35</f>
        <v>0</v>
      </c>
      <c r="H37" s="146">
        <v>1</v>
      </c>
    </row>
    <row r="38" ht="16.5" customHeight="1" thickTop="1">
      <c r="E38" s="150"/>
    </row>
    <row r="39" spans="2:8" ht="16.5" customHeight="1">
      <c r="B39" s="139" t="s">
        <v>88</v>
      </c>
      <c r="C39" s="140" t="s">
        <v>61</v>
      </c>
      <c r="D39" s="140" t="s">
        <v>1</v>
      </c>
      <c r="E39" s="150"/>
      <c r="F39" s="139" t="s">
        <v>151</v>
      </c>
      <c r="G39" s="178" t="s">
        <v>61</v>
      </c>
      <c r="H39" s="140" t="s">
        <v>1</v>
      </c>
    </row>
    <row r="40" spans="2:8" ht="16.5" customHeight="1">
      <c r="B40" s="142" t="s">
        <v>166</v>
      </c>
      <c r="C40" s="183"/>
      <c r="D40" s="149" t="e">
        <f>C40/E</f>
        <v>#DIV/0!</v>
      </c>
      <c r="E40" s="150"/>
      <c r="F40" s="142" t="s">
        <v>152</v>
      </c>
      <c r="G40" s="179">
        <f>'Owner''s Equity (Optional) '!E33</f>
        <v>0</v>
      </c>
      <c r="H40" s="149"/>
    </row>
    <row r="41" spans="2:8" ht="16.5" customHeight="1">
      <c r="B41" s="142" t="s">
        <v>148</v>
      </c>
      <c r="C41" s="183">
        <v>0</v>
      </c>
      <c r="D41" s="149" t="e">
        <f>C41/E</f>
        <v>#DIV/0!</v>
      </c>
      <c r="E41" s="150"/>
      <c r="F41" s="142" t="s">
        <v>153</v>
      </c>
      <c r="G41" s="179"/>
      <c r="H41" s="149"/>
    </row>
    <row r="42" spans="2:8" ht="16.5" customHeight="1" thickBot="1">
      <c r="B42" s="191" t="s">
        <v>170</v>
      </c>
      <c r="C42" s="184">
        <v>0</v>
      </c>
      <c r="D42" s="149" t="e">
        <f>C42/E</f>
        <v>#DIV/0!</v>
      </c>
      <c r="E42" s="150"/>
      <c r="F42" s="155" t="s">
        <v>154</v>
      </c>
      <c r="G42" s="180">
        <f>-'Owner''s Equity (Optional) '!E29</f>
        <v>0</v>
      </c>
      <c r="H42" s="149"/>
    </row>
    <row r="43" spans="2:8" ht="16.5" customHeight="1">
      <c r="B43" s="144" t="s">
        <v>86</v>
      </c>
      <c r="C43" s="185">
        <f>SUM(C40:C42)</f>
        <v>0</v>
      </c>
      <c r="D43" s="131" t="str">
        <f>IF($C$46=0,"-",C43/$C$46)</f>
        <v>-</v>
      </c>
      <c r="E43" s="150"/>
      <c r="F43" s="144" t="s">
        <v>150</v>
      </c>
      <c r="G43" s="181">
        <f>SUM(G40:G42)</f>
        <v>0</v>
      </c>
      <c r="H43" s="131"/>
    </row>
    <row r="44" spans="2:8" ht="16.5" customHeight="1">
      <c r="B44" s="195"/>
      <c r="C44" s="196"/>
      <c r="D44" s="197"/>
      <c r="E44" s="150"/>
      <c r="F44" s="195"/>
      <c r="G44" s="198"/>
      <c r="H44" s="197"/>
    </row>
    <row r="45" spans="2:7" ht="16.5" customHeight="1">
      <c r="B45" s="35"/>
      <c r="C45" s="35"/>
      <c r="D45" s="35"/>
      <c r="E45" s="150"/>
      <c r="G45" s="147"/>
    </row>
    <row r="46" spans="2:8" ht="16.5" customHeight="1" thickBot="1">
      <c r="B46" s="40" t="s">
        <v>90</v>
      </c>
      <c r="C46" s="41">
        <f>$C26+$C35+C43</f>
        <v>0</v>
      </c>
      <c r="D46" s="42"/>
      <c r="E46" s="158"/>
      <c r="F46" s="40" t="s">
        <v>91</v>
      </c>
      <c r="G46" s="182">
        <f>SUM(G26,G35,G43)</f>
        <v>0</v>
      </c>
      <c r="H46" s="42"/>
    </row>
    <row r="47" ht="16.5" customHeight="1" thickTop="1">
      <c r="E47" s="147"/>
    </row>
    <row r="48" ht="16.5" customHeight="1"/>
    <row r="49" spans="2:5" ht="16.5" customHeight="1">
      <c r="B49" s="147"/>
      <c r="E49" s="147"/>
    </row>
    <row r="50" spans="2:7" ht="16.5" customHeight="1">
      <c r="B50" s="156"/>
      <c r="C50" s="156"/>
      <c r="D50" s="156"/>
      <c r="E50" s="157"/>
      <c r="G50" s="147"/>
    </row>
    <row r="51" spans="2:6" ht="16.5" customHeight="1">
      <c r="B51" s="157"/>
      <c r="C51" s="157"/>
      <c r="D51" s="157"/>
      <c r="E51" s="157"/>
      <c r="F51" s="147"/>
    </row>
    <row r="52" ht="16.5" customHeight="1"/>
    <row r="53" ht="16.5" customHeight="1">
      <c r="F53" s="147"/>
    </row>
    <row r="54" ht="16.5" customHeight="1"/>
    <row r="55" ht="16.5" customHeight="1"/>
    <row r="56" ht="16.5" customHeight="1"/>
    <row r="57" ht="16.5" customHeight="1"/>
    <row r="58" ht="16.5" customHeight="1"/>
    <row r="59" ht="16.5" customHeight="1"/>
    <row r="60" ht="16.5" customHeight="1"/>
  </sheetData>
  <sheetProtection/>
  <mergeCells count="7">
    <mergeCell ref="F27:H27"/>
    <mergeCell ref="B2:E2"/>
    <mergeCell ref="B6:D7"/>
    <mergeCell ref="F36:H36"/>
    <mergeCell ref="F28:H28"/>
    <mergeCell ref="B27:D27"/>
    <mergeCell ref="B28:D28"/>
  </mergeCells>
  <printOptions horizontalCentered="1"/>
  <pageMargins left="0.2" right="0.2" top="0.25" bottom="0.25" header="0.05" footer="0.05"/>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B1:F33"/>
  <sheetViews>
    <sheetView zoomScalePageLayoutView="0" workbookViewId="0" topLeftCell="A1">
      <selection activeCell="B4" sqref="B4:F4"/>
    </sheetView>
  </sheetViews>
  <sheetFormatPr defaultColWidth="9.140625" defaultRowHeight="12.75"/>
  <cols>
    <col min="1" max="1" width="1.7109375" style="84" customWidth="1"/>
    <col min="2" max="2" width="46.28125" style="84" customWidth="1"/>
    <col min="3" max="3" width="3.57421875" style="84" customWidth="1"/>
    <col min="4" max="5" width="14.421875" style="84" customWidth="1"/>
    <col min="6" max="6" width="15.421875" style="92" customWidth="1"/>
    <col min="7" max="7" width="4.7109375" style="84" customWidth="1"/>
    <col min="8" max="9" width="9.140625" style="84" customWidth="1"/>
    <col min="10" max="16384" width="9.140625" style="84" customWidth="1"/>
  </cols>
  <sheetData>
    <row r="1" spans="2:6" ht="28.5" customHeight="1">
      <c r="B1" s="266" t="str">
        <f>T('Cash Flow projections'!A2:C2)</f>
        <v>Insert Name of Business</v>
      </c>
      <c r="C1" s="266"/>
      <c r="D1" s="266"/>
      <c r="E1" s="266"/>
      <c r="F1" s="51"/>
    </row>
    <row r="2" spans="2:6" ht="13.5" customHeight="1">
      <c r="B2" s="296"/>
      <c r="C2" s="296"/>
      <c r="D2" s="296"/>
      <c r="E2" s="296"/>
      <c r="F2" s="51"/>
    </row>
    <row r="3" spans="2:6" ht="33.75">
      <c r="B3" s="90" t="s">
        <v>126</v>
      </c>
      <c r="C3" s="91"/>
      <c r="D3" s="91"/>
      <c r="E3" s="91"/>
      <c r="F3" s="93"/>
    </row>
    <row r="4" spans="2:6" ht="21" customHeight="1">
      <c r="B4" s="295" t="str">
        <f>T('Income Statement'!C4)</f>
        <v>Insert </v>
      </c>
      <c r="C4" s="295"/>
      <c r="D4" s="295"/>
      <c r="E4" s="295"/>
      <c r="F4" s="295"/>
    </row>
    <row r="5" spans="2:6" ht="21" customHeight="1">
      <c r="B5" s="96"/>
      <c r="C5" s="96"/>
      <c r="D5" s="96"/>
      <c r="E5" s="96"/>
      <c r="F5" s="96"/>
    </row>
    <row r="6" spans="3:6" ht="12.75">
      <c r="C6" s="85"/>
      <c r="D6" s="105" t="s">
        <v>127</v>
      </c>
      <c r="E6" s="105" t="s">
        <v>130</v>
      </c>
      <c r="F6" s="108" t="s">
        <v>128</v>
      </c>
    </row>
    <row r="7" spans="2:6" ht="12.75">
      <c r="B7" s="103" t="s">
        <v>138</v>
      </c>
      <c r="C7" s="85"/>
      <c r="D7" s="97"/>
      <c r="E7" s="97"/>
      <c r="F7" s="98"/>
    </row>
    <row r="8" spans="2:6" ht="12.75">
      <c r="B8" s="105" t="s">
        <v>131</v>
      </c>
      <c r="C8" s="105"/>
      <c r="D8" s="110">
        <v>0</v>
      </c>
      <c r="E8" s="118">
        <v>0</v>
      </c>
      <c r="F8" s="109" t="e">
        <f>D8/$E$24</f>
        <v>#DIV/0!</v>
      </c>
    </row>
    <row r="9" spans="2:6" ht="12.75">
      <c r="B9" s="87"/>
      <c r="C9" s="85"/>
      <c r="D9" s="111"/>
      <c r="E9" s="119"/>
      <c r="F9" s="98"/>
    </row>
    <row r="10" spans="2:6" ht="12.75">
      <c r="B10" s="103" t="s">
        <v>139</v>
      </c>
      <c r="C10" s="85"/>
      <c r="D10" s="112"/>
      <c r="E10" s="120"/>
      <c r="F10" s="94"/>
    </row>
    <row r="11" spans="2:6" ht="12.75">
      <c r="B11" s="86" t="s">
        <v>146</v>
      </c>
      <c r="C11" s="85"/>
      <c r="D11" s="112"/>
      <c r="E11" s="120"/>
      <c r="F11" s="94"/>
    </row>
    <row r="12" spans="2:6" ht="12.75">
      <c r="B12" s="88"/>
      <c r="C12" s="85"/>
      <c r="D12" s="113"/>
      <c r="E12" s="121"/>
      <c r="F12" s="99"/>
    </row>
    <row r="13" spans="2:6" ht="15">
      <c r="B13" s="88" t="s">
        <v>179</v>
      </c>
      <c r="C13" s="85"/>
      <c r="D13" s="114">
        <v>0</v>
      </c>
      <c r="E13" s="122"/>
      <c r="F13" s="99"/>
    </row>
    <row r="14" spans="2:6" ht="12.75">
      <c r="B14" s="105" t="s">
        <v>132</v>
      </c>
      <c r="C14" s="105"/>
      <c r="D14" s="110">
        <f>SUM(D13)</f>
        <v>0</v>
      </c>
      <c r="E14" s="123">
        <f>SUM(D14)</f>
        <v>0</v>
      </c>
      <c r="F14" s="99"/>
    </row>
    <row r="15" spans="2:6" ht="12.75">
      <c r="B15" s="89"/>
      <c r="C15" s="85"/>
      <c r="D15" s="113"/>
      <c r="E15" s="121"/>
      <c r="F15" s="107"/>
    </row>
    <row r="16" spans="2:6" ht="12.75">
      <c r="B16" s="86" t="s">
        <v>147</v>
      </c>
      <c r="C16" s="85"/>
      <c r="D16" s="112"/>
      <c r="E16" s="124"/>
      <c r="F16" s="95"/>
    </row>
    <row r="17" spans="2:6" ht="12.75">
      <c r="B17" s="117" t="s">
        <v>143</v>
      </c>
      <c r="C17" s="85"/>
      <c r="D17" s="112">
        <f>'Income Statement'!$C$65</f>
        <v>0</v>
      </c>
      <c r="E17" s="124"/>
      <c r="F17" s="100" t="e">
        <f>D17/$E$24</f>
        <v>#DIV/0!</v>
      </c>
    </row>
    <row r="18" spans="2:6" ht="12.75">
      <c r="B18" s="117" t="s">
        <v>172</v>
      </c>
      <c r="C18" s="85"/>
      <c r="D18" s="112">
        <v>0</v>
      </c>
      <c r="E18" s="124"/>
      <c r="F18" s="100" t="e">
        <f>D18/$E$24</f>
        <v>#DIV/0!</v>
      </c>
    </row>
    <row r="19" spans="2:6" ht="12.75">
      <c r="B19" s="88" t="s">
        <v>129</v>
      </c>
      <c r="C19" s="85"/>
      <c r="D19" s="113">
        <v>0</v>
      </c>
      <c r="E19" s="121"/>
      <c r="F19" s="100" t="e">
        <f>D19/$E$24</f>
        <v>#DIV/0!</v>
      </c>
    </row>
    <row r="20" spans="2:6" ht="12.75">
      <c r="B20" s="213" t="s">
        <v>148</v>
      </c>
      <c r="C20" s="85"/>
      <c r="D20" s="113">
        <v>0</v>
      </c>
      <c r="E20" s="121"/>
      <c r="F20" s="100" t="e">
        <f>D20/$E$24</f>
        <v>#DIV/0!</v>
      </c>
    </row>
    <row r="21" spans="2:6" ht="15">
      <c r="B21" s="88" t="s">
        <v>60</v>
      </c>
      <c r="C21" s="85"/>
      <c r="D21" s="115">
        <v>0</v>
      </c>
      <c r="E21" s="125"/>
      <c r="F21" s="100" t="e">
        <f>D21/$E$24</f>
        <v>#DIV/0!</v>
      </c>
    </row>
    <row r="22" spans="2:6" ht="15">
      <c r="B22" s="105" t="s">
        <v>133</v>
      </c>
      <c r="C22" s="105"/>
      <c r="D22" s="110">
        <f>SUM(D17:D21)</f>
        <v>0</v>
      </c>
      <c r="E22" s="126">
        <f>D22</f>
        <v>0</v>
      </c>
      <c r="F22" s="109">
        <v>0.65</v>
      </c>
    </row>
    <row r="23" spans="2:6" ht="15">
      <c r="B23" s="88" t="s">
        <v>61</v>
      </c>
      <c r="C23" s="85"/>
      <c r="D23" s="116"/>
      <c r="E23" s="125"/>
      <c r="F23" s="106"/>
    </row>
    <row r="24" spans="2:6" ht="12.75">
      <c r="B24" s="105" t="s">
        <v>134</v>
      </c>
      <c r="C24" s="105"/>
      <c r="D24" s="110"/>
      <c r="E24" s="123">
        <f>E22+E14+E8</f>
        <v>0</v>
      </c>
      <c r="F24" s="109">
        <v>1</v>
      </c>
    </row>
    <row r="25" spans="2:6" ht="12.75">
      <c r="B25" s="88"/>
      <c r="C25" s="85"/>
      <c r="D25" s="116"/>
      <c r="E25" s="127"/>
      <c r="F25" s="101"/>
    </row>
    <row r="26" spans="2:6" ht="12.75">
      <c r="B26" s="103" t="s">
        <v>140</v>
      </c>
      <c r="C26" s="85"/>
      <c r="D26" s="116"/>
      <c r="E26" s="127"/>
      <c r="F26" s="101"/>
    </row>
    <row r="27" spans="2:6" ht="12.75">
      <c r="B27" s="88" t="s">
        <v>141</v>
      </c>
      <c r="C27" s="85"/>
      <c r="D27" s="116">
        <v>0</v>
      </c>
      <c r="E27" s="127"/>
      <c r="F27" s="102" t="e">
        <f>-D27/$E$24</f>
        <v>#DIV/0!</v>
      </c>
    </row>
    <row r="28" spans="2:6" ht="15">
      <c r="B28" s="88" t="s">
        <v>60</v>
      </c>
      <c r="C28" s="85"/>
      <c r="D28" s="115">
        <v>0</v>
      </c>
      <c r="E28" s="125"/>
      <c r="F28" s="102" t="e">
        <f>-D28/$E$24</f>
        <v>#DIV/0!</v>
      </c>
    </row>
    <row r="29" spans="2:6" ht="15">
      <c r="B29" s="105" t="s">
        <v>135</v>
      </c>
      <c r="C29" s="105"/>
      <c r="D29" s="110">
        <f>SUM(D27:D28)</f>
        <v>0</v>
      </c>
      <c r="E29" s="126">
        <f>D29</f>
        <v>0</v>
      </c>
      <c r="F29" s="109" t="e">
        <f>-D29/$E$24</f>
        <v>#DIV/0!</v>
      </c>
    </row>
    <row r="30" spans="2:6" ht="12.75">
      <c r="B30" s="88"/>
      <c r="C30" s="85"/>
      <c r="D30" s="116"/>
      <c r="E30" s="127"/>
      <c r="F30" s="106"/>
    </row>
    <row r="31" spans="2:6" ht="15">
      <c r="B31" s="105" t="s">
        <v>136</v>
      </c>
      <c r="C31" s="105"/>
      <c r="D31" s="110"/>
      <c r="E31" s="128">
        <f>$E$24-$E$29</f>
        <v>0</v>
      </c>
      <c r="F31" s="109" t="e">
        <f>E31/$E$24</f>
        <v>#DIV/0!</v>
      </c>
    </row>
    <row r="32" ht="12.75">
      <c r="E32" s="129"/>
    </row>
    <row r="33" spans="2:6" ht="12.75">
      <c r="B33" s="103" t="s">
        <v>137</v>
      </c>
      <c r="C33" s="103"/>
      <c r="D33" s="103"/>
      <c r="E33" s="130">
        <f>E31-E8</f>
        <v>0</v>
      </c>
      <c r="F33" s="104" t="e">
        <f>($E$31-$E$8)/$E$31</f>
        <v>#DIV/0!</v>
      </c>
    </row>
  </sheetData>
  <sheetProtection/>
  <mergeCells count="3">
    <mergeCell ref="B4:F4"/>
    <mergeCell ref="B1:E1"/>
    <mergeCell ref="B2:E2"/>
  </mergeCells>
  <printOptions/>
  <pageMargins left="0.7" right="0.7" top="0.75" bottom="0.75" header="0.3" footer="0.3"/>
  <pageSetup horizontalDpi="600" verticalDpi="600" orientation="portrait" scale="96" r:id="rId3"/>
  <legacyDrawing r:id="rId2"/>
</worksheet>
</file>

<file path=xl/worksheets/sheet6.xml><?xml version="1.0" encoding="utf-8"?>
<worksheet xmlns="http://schemas.openxmlformats.org/spreadsheetml/2006/main" xmlns:r="http://schemas.openxmlformats.org/officeDocument/2006/relationships">
  <dimension ref="A1:Q34"/>
  <sheetViews>
    <sheetView zoomScalePageLayoutView="0" workbookViewId="0" topLeftCell="A1">
      <selection activeCell="J12" sqref="J12"/>
    </sheetView>
  </sheetViews>
  <sheetFormatPr defaultColWidth="9.140625" defaultRowHeight="12.75"/>
  <cols>
    <col min="1" max="1" width="21.8515625" style="162" customWidth="1"/>
    <col min="2" max="2" width="18.7109375" style="162" customWidth="1"/>
    <col min="3" max="3" width="13.00390625" style="162" customWidth="1"/>
    <col min="4" max="4" width="13.8515625" style="162" customWidth="1"/>
    <col min="5" max="5" width="13.7109375" style="162" customWidth="1"/>
    <col min="6" max="6" width="15.00390625" style="162" customWidth="1"/>
    <col min="7" max="7" width="0.42578125" style="162" customWidth="1"/>
    <col min="8" max="9" width="9.140625" style="162" customWidth="1"/>
    <col min="10" max="10" width="11.00390625" style="162" bestFit="1" customWidth="1"/>
    <col min="11" max="12" width="9.140625" style="162" customWidth="1"/>
    <col min="13" max="13" width="11.00390625" style="162" bestFit="1" customWidth="1"/>
    <col min="14" max="16384" width="9.140625" style="162" customWidth="1"/>
  </cols>
  <sheetData>
    <row r="1" spans="1:3" ht="23.25">
      <c r="A1" s="266" t="str">
        <f>T('Cash Flow projections'!A2:C2)</f>
        <v>Insert Name of Business</v>
      </c>
      <c r="B1" s="266"/>
      <c r="C1" s="266"/>
    </row>
    <row r="3" spans="1:6" ht="33.75">
      <c r="A3" s="269" t="s">
        <v>165</v>
      </c>
      <c r="B3" s="269"/>
      <c r="C3" s="269"/>
      <c r="D3" s="269"/>
      <c r="E3" s="269"/>
      <c r="F3" s="269"/>
    </row>
    <row r="5" spans="1:4" ht="15.75">
      <c r="A5" s="297" t="s">
        <v>157</v>
      </c>
      <c r="B5" s="297"/>
      <c r="C5" s="221">
        <v>42795</v>
      </c>
      <c r="D5" s="165"/>
    </row>
    <row r="6" spans="1:4" ht="15.75">
      <c r="A6" s="164"/>
      <c r="B6" s="164"/>
      <c r="C6" s="164"/>
      <c r="D6" s="164"/>
    </row>
    <row r="7" spans="4:6" ht="15">
      <c r="D7" s="298" t="s">
        <v>160</v>
      </c>
      <c r="E7" s="298"/>
      <c r="F7" s="298"/>
    </row>
    <row r="8" spans="1:6" s="163" customFormat="1" ht="29.25" customHeight="1">
      <c r="A8" s="192" t="s">
        <v>158</v>
      </c>
      <c r="B8" s="193" t="s">
        <v>162</v>
      </c>
      <c r="C8" s="193" t="s">
        <v>164</v>
      </c>
      <c r="D8" s="193" t="s">
        <v>163</v>
      </c>
      <c r="E8" s="193" t="s">
        <v>168</v>
      </c>
      <c r="F8" s="194" t="s">
        <v>159</v>
      </c>
    </row>
    <row r="9" spans="1:6" ht="15">
      <c r="A9" s="249" t="s">
        <v>161</v>
      </c>
      <c r="B9" s="243"/>
      <c r="C9" s="243"/>
      <c r="D9" s="243"/>
      <c r="E9" s="243"/>
      <c r="F9" s="257"/>
    </row>
    <row r="10" spans="1:10" ht="12.75">
      <c r="A10" s="242" t="s">
        <v>200</v>
      </c>
      <c r="B10" s="243"/>
      <c r="C10" s="244">
        <v>0</v>
      </c>
      <c r="D10" s="239">
        <v>0.1</v>
      </c>
      <c r="E10" s="240">
        <f>D10*C10</f>
        <v>0</v>
      </c>
      <c r="F10" s="241">
        <f>C10-E10</f>
        <v>0</v>
      </c>
      <c r="H10" s="253"/>
      <c r="J10" s="248"/>
    </row>
    <row r="11" spans="1:8" ht="12.75">
      <c r="A11" s="242" t="s">
        <v>201</v>
      </c>
      <c r="B11" s="243"/>
      <c r="C11" s="244">
        <v>0</v>
      </c>
      <c r="D11" s="239">
        <v>0.1</v>
      </c>
      <c r="E11" s="240">
        <f aca="true" t="shared" si="0" ref="E11:E17">D11*C11</f>
        <v>0</v>
      </c>
      <c r="F11" s="241">
        <f aca="true" t="shared" si="1" ref="F11:F20">C11-E11</f>
        <v>0</v>
      </c>
      <c r="H11" s="253"/>
    </row>
    <row r="12" spans="1:8" ht="12.75">
      <c r="A12" s="242" t="s">
        <v>202</v>
      </c>
      <c r="B12" s="243"/>
      <c r="C12" s="244">
        <v>0</v>
      </c>
      <c r="D12" s="239">
        <v>0.1</v>
      </c>
      <c r="E12" s="240">
        <f t="shared" si="0"/>
        <v>0</v>
      </c>
      <c r="F12" s="241">
        <f t="shared" si="1"/>
        <v>0</v>
      </c>
      <c r="H12" s="253"/>
    </row>
    <row r="13" spans="1:8" ht="12.75">
      <c r="A13" s="242" t="s">
        <v>203</v>
      </c>
      <c r="B13" s="243"/>
      <c r="C13" s="244">
        <v>0</v>
      </c>
      <c r="D13" s="239">
        <v>0.1</v>
      </c>
      <c r="E13" s="240">
        <f t="shared" si="0"/>
        <v>0</v>
      </c>
      <c r="F13" s="241">
        <f t="shared" si="1"/>
        <v>0</v>
      </c>
      <c r="H13" s="253"/>
    </row>
    <row r="14" spans="1:8" ht="12.75">
      <c r="A14" s="242" t="s">
        <v>204</v>
      </c>
      <c r="B14" s="243"/>
      <c r="C14" s="244">
        <v>0</v>
      </c>
      <c r="D14" s="239">
        <v>0.1</v>
      </c>
      <c r="E14" s="240">
        <f t="shared" si="0"/>
        <v>0</v>
      </c>
      <c r="F14" s="241">
        <f t="shared" si="1"/>
        <v>0</v>
      </c>
      <c r="H14" s="253"/>
    </row>
    <row r="15" spans="1:8" ht="12.75">
      <c r="A15" s="242" t="s">
        <v>205</v>
      </c>
      <c r="B15" s="243"/>
      <c r="C15" s="244">
        <v>0</v>
      </c>
      <c r="D15" s="239">
        <v>0.1</v>
      </c>
      <c r="E15" s="240">
        <f t="shared" si="0"/>
        <v>0</v>
      </c>
      <c r="F15" s="241">
        <f t="shared" si="1"/>
        <v>0</v>
      </c>
      <c r="H15" s="253"/>
    </row>
    <row r="16" spans="1:8" ht="12.75">
      <c r="A16" s="242" t="s">
        <v>206</v>
      </c>
      <c r="B16" s="243"/>
      <c r="C16" s="244">
        <v>0</v>
      </c>
      <c r="D16" s="239">
        <v>0.1</v>
      </c>
      <c r="E16" s="240">
        <f t="shared" si="0"/>
        <v>0</v>
      </c>
      <c r="F16" s="241">
        <f t="shared" si="1"/>
        <v>0</v>
      </c>
      <c r="H16" s="253"/>
    </row>
    <row r="17" spans="1:17" ht="12.75">
      <c r="A17" s="242" t="s">
        <v>207</v>
      </c>
      <c r="B17" s="243"/>
      <c r="C17" s="244">
        <v>0</v>
      </c>
      <c r="D17" s="239">
        <v>0.1</v>
      </c>
      <c r="E17" s="240">
        <f t="shared" si="0"/>
        <v>0</v>
      </c>
      <c r="F17" s="241">
        <f t="shared" si="1"/>
        <v>0</v>
      </c>
      <c r="G17" s="245"/>
      <c r="H17" s="245"/>
      <c r="I17" s="245"/>
      <c r="J17" s="245"/>
      <c r="K17" s="245"/>
      <c r="L17" s="245"/>
      <c r="M17" s="254"/>
      <c r="N17" s="245"/>
      <c r="O17" s="245"/>
      <c r="P17" s="245"/>
      <c r="Q17" s="245"/>
    </row>
    <row r="18" spans="1:17" s="234" customFormat="1" ht="12.75">
      <c r="A18" s="242" t="s">
        <v>208</v>
      </c>
      <c r="B18" s="243"/>
      <c r="C18" s="244">
        <v>0</v>
      </c>
      <c r="D18" s="239">
        <v>0.1</v>
      </c>
      <c r="E18" s="240">
        <f>D18*C18</f>
        <v>0</v>
      </c>
      <c r="F18" s="241">
        <f t="shared" si="1"/>
        <v>0</v>
      </c>
      <c r="G18" s="245"/>
      <c r="H18" s="245"/>
      <c r="I18" s="245"/>
      <c r="J18" s="245"/>
      <c r="K18" s="245"/>
      <c r="L18" s="245"/>
      <c r="M18" s="245"/>
      <c r="N18" s="245"/>
      <c r="O18" s="245"/>
      <c r="P18" s="245"/>
      <c r="Q18" s="245"/>
    </row>
    <row r="19" spans="1:17" ht="12.75">
      <c r="A19" s="242" t="s">
        <v>209</v>
      </c>
      <c r="B19" s="247"/>
      <c r="C19" s="244">
        <v>0</v>
      </c>
      <c r="D19" s="239">
        <v>0.1</v>
      </c>
      <c r="E19" s="240">
        <f>D19*C19</f>
        <v>0</v>
      </c>
      <c r="F19" s="241">
        <f t="shared" si="1"/>
        <v>0</v>
      </c>
      <c r="G19" s="245"/>
      <c r="H19" s="245"/>
      <c r="I19" s="245"/>
      <c r="J19" s="245"/>
      <c r="K19" s="245"/>
      <c r="L19" s="245"/>
      <c r="M19" s="245"/>
      <c r="N19" s="245"/>
      <c r="O19" s="245"/>
      <c r="P19" s="245"/>
      <c r="Q19" s="245"/>
    </row>
    <row r="20" spans="1:17" ht="12.75">
      <c r="A20" s="242" t="s">
        <v>210</v>
      </c>
      <c r="B20" s="243"/>
      <c r="C20" s="244">
        <v>0</v>
      </c>
      <c r="D20" s="239">
        <v>0.1</v>
      </c>
      <c r="E20" s="240">
        <f>D20*C20</f>
        <v>0</v>
      </c>
      <c r="F20" s="241">
        <f t="shared" si="1"/>
        <v>0</v>
      </c>
      <c r="G20" s="245"/>
      <c r="H20" s="245"/>
      <c r="I20" s="245"/>
      <c r="J20" s="245"/>
      <c r="K20" s="245"/>
      <c r="L20" s="245"/>
      <c r="M20" s="245"/>
      <c r="N20" s="245"/>
      <c r="O20" s="245"/>
      <c r="P20" s="245"/>
      <c r="Q20" s="245"/>
    </row>
    <row r="21" spans="1:6" ht="12.75">
      <c r="A21" s="242"/>
      <c r="B21" s="243"/>
      <c r="C21" s="244"/>
      <c r="D21" s="239"/>
      <c r="E21" s="240"/>
      <c r="F21" s="241"/>
    </row>
    <row r="22" spans="1:6" ht="12.75">
      <c r="A22" s="246"/>
      <c r="B22" s="247"/>
      <c r="C22" s="256"/>
      <c r="D22" s="239"/>
      <c r="E22" s="240"/>
      <c r="F22" s="241"/>
    </row>
    <row r="23" spans="1:6" ht="12.75">
      <c r="A23" s="246"/>
      <c r="B23" s="247"/>
      <c r="C23" s="256"/>
      <c r="D23" s="239"/>
      <c r="E23" s="240"/>
      <c r="F23" s="241"/>
    </row>
    <row r="24" spans="1:6" s="245" customFormat="1" ht="12.75">
      <c r="A24" s="258"/>
      <c r="B24" s="243"/>
      <c r="C24" s="244"/>
      <c r="D24" s="239"/>
      <c r="E24" s="240"/>
      <c r="F24" s="241"/>
    </row>
    <row r="25" spans="1:6" ht="15">
      <c r="A25" s="249" t="s">
        <v>211</v>
      </c>
      <c r="B25" s="243"/>
      <c r="C25" s="244"/>
      <c r="D25" s="239"/>
      <c r="E25" s="240"/>
      <c r="F25" s="241"/>
    </row>
    <row r="26" spans="1:6" ht="12.75">
      <c r="A26" s="242" t="s">
        <v>212</v>
      </c>
      <c r="B26" s="243"/>
      <c r="C26" s="244">
        <v>0</v>
      </c>
      <c r="D26" s="239">
        <v>0.15</v>
      </c>
      <c r="E26" s="240">
        <f>D26*C26</f>
        <v>0</v>
      </c>
      <c r="F26" s="241">
        <f>C26-E26</f>
        <v>0</v>
      </c>
    </row>
    <row r="27" spans="1:10" ht="12.75">
      <c r="A27" s="242"/>
      <c r="B27" s="243"/>
      <c r="C27" s="244"/>
      <c r="D27" s="239"/>
      <c r="E27" s="240"/>
      <c r="F27" s="241"/>
      <c r="G27" s="245"/>
      <c r="J27" s="248"/>
    </row>
    <row r="28" spans="1:7" ht="12.75">
      <c r="A28" s="242"/>
      <c r="B28" s="243"/>
      <c r="C28" s="244"/>
      <c r="D28" s="239"/>
      <c r="E28" s="240"/>
      <c r="F28" s="241"/>
      <c r="G28" s="245"/>
    </row>
    <row r="29" spans="1:11" ht="12.75">
      <c r="A29" s="242"/>
      <c r="B29" s="243"/>
      <c r="C29" s="244"/>
      <c r="D29" s="239"/>
      <c r="E29" s="240"/>
      <c r="F29" s="241"/>
      <c r="K29" s="248"/>
    </row>
    <row r="30" spans="1:6" ht="15">
      <c r="A30" s="258"/>
      <c r="B30" s="243"/>
      <c r="C30" s="259">
        <f>SUM(C10:C29)</f>
        <v>0</v>
      </c>
      <c r="D30" s="260"/>
      <c r="E30" s="261">
        <f>SUM(E10:E29)</f>
        <v>0</v>
      </c>
      <c r="F30" s="262">
        <f>SUM(F10:F29)</f>
        <v>0</v>
      </c>
    </row>
    <row r="32" spans="3:6" ht="12.75">
      <c r="C32" s="251"/>
      <c r="D32" s="252"/>
      <c r="E32" s="253"/>
      <c r="F32" s="253"/>
    </row>
    <row r="33" spans="3:6" ht="12.75">
      <c r="C33" s="253"/>
      <c r="D33" s="253"/>
      <c r="E33" s="253"/>
      <c r="F33" s="253"/>
    </row>
    <row r="34" spans="3:5" ht="12.75">
      <c r="C34" s="248"/>
      <c r="E34" s="250"/>
    </row>
  </sheetData>
  <sheetProtection/>
  <mergeCells count="4">
    <mergeCell ref="A1:C1"/>
    <mergeCell ref="A3:F3"/>
    <mergeCell ref="A5:B5"/>
    <mergeCell ref="D7:F7"/>
  </mergeCells>
  <printOptions/>
  <pageMargins left="0.7" right="0.7" top="0.75" bottom="0.75" header="0.3" footer="0.3"/>
  <pageSetup horizontalDpi="600" verticalDpi="600" orientation="portrait" scale="98"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Roycelyn St. Hill Howell</cp:lastModifiedBy>
  <cp:lastPrinted>2024-03-25T14:25:54Z</cp:lastPrinted>
  <dcterms:created xsi:type="dcterms:W3CDTF">2000-08-04T22:15:18Z</dcterms:created>
  <dcterms:modified xsi:type="dcterms:W3CDTF">2024-03-27T16:20:42Z</dcterms:modified>
  <cp:category/>
  <cp:version/>
  <cp:contentType/>
  <cp:contentStatus/>
</cp:coreProperties>
</file>